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55" tabRatio="731"/>
  </bookViews>
  <sheets>
    <sheet name="СМЕТА" sheetId="1" r:id="rId1"/>
    <sheet name="Матер-лы" sheetId="3" r:id="rId2"/>
    <sheet name="Прочие незапланирова расходы" sheetId="2" r:id="rId3"/>
    <sheet name="Резервный фонд" sheetId="4" r:id="rId4"/>
  </sheets>
  <definedNames>
    <definedName name="_xlnm.Print_Area" localSheetId="0">СМЕТА!$A$1:$I$37</definedName>
  </definedNames>
  <calcPr calcId="124519" refMode="R1C1"/>
  <fileRecoveryPr repairLoad="1"/>
</workbook>
</file>

<file path=xl/calcChain.xml><?xml version="1.0" encoding="utf-8"?>
<calcChain xmlns="http://schemas.openxmlformats.org/spreadsheetml/2006/main">
  <c r="E9" i="2"/>
  <c r="E7" i="4"/>
  <c r="H29" i="1"/>
  <c r="H34" s="1"/>
  <c r="H9"/>
  <c r="H16"/>
  <c r="H25" s="1"/>
  <c r="D9"/>
  <c r="E9"/>
  <c r="F9"/>
  <c r="C9"/>
  <c r="D19" l="1"/>
  <c r="E19"/>
  <c r="F19"/>
  <c r="C19"/>
  <c r="D22" l="1"/>
  <c r="E22"/>
  <c r="F22"/>
  <c r="C22"/>
  <c r="C18"/>
  <c r="E18"/>
  <c r="F18"/>
  <c r="D18"/>
  <c r="D23" l="1"/>
  <c r="E23"/>
  <c r="F23"/>
  <c r="C23"/>
  <c r="D24"/>
  <c r="E24"/>
  <c r="F24"/>
  <c r="C24"/>
  <c r="D36"/>
  <c r="E36"/>
  <c r="F36"/>
  <c r="C36"/>
  <c r="D32"/>
  <c r="E32"/>
  <c r="F32"/>
  <c r="C32"/>
  <c r="D31"/>
  <c r="E31"/>
  <c r="F31"/>
  <c r="C31"/>
  <c r="G23" l="1"/>
  <c r="I23" s="1"/>
  <c r="D17" l="1"/>
  <c r="E17"/>
  <c r="F17"/>
  <c r="C17"/>
  <c r="D28"/>
  <c r="E28"/>
  <c r="F28"/>
  <c r="C28"/>
  <c r="D27"/>
  <c r="E27"/>
  <c r="F27"/>
  <c r="C27"/>
  <c r="D20"/>
  <c r="E20"/>
  <c r="F20"/>
  <c r="C20"/>
  <c r="D29"/>
  <c r="E29"/>
  <c r="F29"/>
  <c r="C29"/>
  <c r="G17" l="1"/>
  <c r="I17" s="1"/>
  <c r="D16"/>
  <c r="E16"/>
  <c r="F16"/>
  <c r="C16"/>
  <c r="G18" l="1"/>
  <c r="I18" s="1"/>
  <c r="G16"/>
  <c r="I16" s="1"/>
  <c r="D30"/>
  <c r="E30"/>
  <c r="F30"/>
  <c r="C30"/>
  <c r="D21"/>
  <c r="E21"/>
  <c r="F21"/>
  <c r="C21"/>
  <c r="C25" s="1"/>
  <c r="G19"/>
  <c r="I19" s="1"/>
  <c r="G9"/>
  <c r="I9" s="1"/>
  <c r="G36" l="1"/>
  <c r="I36" s="1"/>
  <c r="G33"/>
  <c r="I33" s="1"/>
  <c r="G32"/>
  <c r="I32" s="1"/>
  <c r="G31"/>
  <c r="I31" s="1"/>
  <c r="G30"/>
  <c r="I30" s="1"/>
  <c r="F25"/>
  <c r="D37"/>
  <c r="E37"/>
  <c r="F37"/>
  <c r="C37"/>
  <c r="G20"/>
  <c r="I20" s="1"/>
  <c r="G35" l="1"/>
  <c r="H37"/>
  <c r="F34"/>
  <c r="G21"/>
  <c r="I21" s="1"/>
  <c r="G24"/>
  <c r="I24" s="1"/>
  <c r="G28"/>
  <c r="I28" s="1"/>
  <c r="G29"/>
  <c r="I29" s="1"/>
  <c r="D34"/>
  <c r="E34"/>
  <c r="G27"/>
  <c r="I27" s="1"/>
  <c r="C34"/>
  <c r="E25"/>
  <c r="G22"/>
  <c r="I22" s="1"/>
  <c r="D25"/>
  <c r="G37"/>
  <c r="I37" l="1"/>
  <c r="H35"/>
  <c r="I35" s="1"/>
  <c r="G34"/>
  <c r="H26"/>
  <c r="G25"/>
  <c r="G8" l="1"/>
  <c r="I25"/>
  <c r="I8" s="1"/>
  <c r="G26"/>
  <c r="I26" s="1"/>
  <c r="I34"/>
  <c r="H8"/>
  <c r="H7" s="1"/>
  <c r="G7" l="1"/>
  <c r="I7" l="1"/>
</calcChain>
</file>

<file path=xl/sharedStrings.xml><?xml version="1.0" encoding="utf-8"?>
<sst xmlns="http://schemas.openxmlformats.org/spreadsheetml/2006/main" count="402" uniqueCount="180">
  <si>
    <t>Наименование статей</t>
  </si>
  <si>
    <t>Итого:</t>
  </si>
  <si>
    <t>Юридические услуги</t>
  </si>
  <si>
    <t>Обслуживание банка</t>
  </si>
  <si>
    <t>1 квартал</t>
  </si>
  <si>
    <t>2 квартал</t>
  </si>
  <si>
    <t>3 квартал</t>
  </si>
  <si>
    <t>4 квартал</t>
  </si>
  <si>
    <t xml:space="preserve">Наладка и эксплуатация инженерного оборудования дома </t>
  </si>
  <si>
    <t xml:space="preserve">Подготовка к сезонной эксплуатации дома </t>
  </si>
  <si>
    <t>Проведение тех. осмотров и мелкий ремонт</t>
  </si>
  <si>
    <t>Устранение аварий и выполнение заявок населения в отношении общего имущества, расположенного в квартирах.</t>
  </si>
  <si>
    <t>Уборка придомовой территории и содержание элементов благоустройства</t>
  </si>
  <si>
    <t>Подготовка к эксплуатации в осенне-зимний период</t>
  </si>
  <si>
    <t>Дератизация, Дезинсекция</t>
  </si>
  <si>
    <t>Техническое обслуживание лифтов +страхование +ежегодное освидетельствование лифтов; проверка «фаза-нуль»</t>
  </si>
  <si>
    <t>№
п/п</t>
  </si>
  <si>
    <t xml:space="preserve">Обслуживание ковров </t>
  </si>
  <si>
    <t>Расходы на управление, в том числе:</t>
  </si>
  <si>
    <t>Единый налог в связи с применением УСН</t>
  </si>
  <si>
    <t>Канцелярские расходы и содержание оргтехники</t>
  </si>
  <si>
    <t>Расходы по оплате содержания и ремонта жилого и нежилого помещения, текущему и капитальному ремонту общего имущества в многоквартирном доме, всего</t>
  </si>
  <si>
    <t>Расходы на охрану:</t>
  </si>
  <si>
    <t>Охрана общедомового имущества и придомовой территории</t>
  </si>
  <si>
    <t>Обслуживание шлагбаумов, домофонов, видеонаблюдения</t>
  </si>
  <si>
    <t>Услуги связи, почтовые раходы, транспортные расходы</t>
  </si>
  <si>
    <t>Санитарные работы по содержанию помещений общего пользования, уборка  лестничных клеток и обслуживание контейнерной площадки</t>
  </si>
  <si>
    <t>Материалы, инвентарь и хоз товары на содержание и эксплуатацию общего имущества МКД</t>
  </si>
  <si>
    <t>Техническое обслуживание и ремонт системы ДУ и ППА и водяного пожаротушения
(Пожарная сигнализация)</t>
  </si>
  <si>
    <t>Фонд заработной платы 
(Председатель Правления, Бухгалтер, Паспортист) включая налоги с ФОТ</t>
  </si>
  <si>
    <t>Механическая уборка и вывоз снега</t>
  </si>
  <si>
    <t>Вывоз ТКО и утилизация люминесцентных ламп</t>
  </si>
  <si>
    <t>Программное обеспечение и ГИС ЖКХ</t>
  </si>
  <si>
    <t>Обслуживание коллективной антенны</t>
  </si>
  <si>
    <t>Товарищество собственников жилья "ПУТИЛКОВО-ЛЮКС"
  Финансовый план на 2017 год (Смета доходов и расходов)</t>
  </si>
  <si>
    <t>Расходы факт</t>
  </si>
  <si>
    <t>Остаток</t>
  </si>
  <si>
    <t>18.01.2017</t>
  </si>
  <si>
    <t>Расходы план</t>
  </si>
  <si>
    <t>25.06.2017</t>
  </si>
  <si>
    <t>09.06.2017</t>
  </si>
  <si>
    <t>29.09.2017</t>
  </si>
  <si>
    <t>Кол.</t>
  </si>
  <si>
    <t>Бензокоса</t>
  </si>
  <si>
    <t>Бочонок стальной</t>
  </si>
  <si>
    <t>Бур 10*210мм</t>
  </si>
  <si>
    <t>Бюгель для валика</t>
  </si>
  <si>
    <t>Валик</t>
  </si>
  <si>
    <t xml:space="preserve">Ведро </t>
  </si>
  <si>
    <t>Веник</t>
  </si>
  <si>
    <t>Воронка водосборная Д125/100</t>
  </si>
  <si>
    <t>Газон</t>
  </si>
  <si>
    <t>Гель сантехнический</t>
  </si>
  <si>
    <t>Головка триммерная к мотокосе</t>
  </si>
  <si>
    <t>Грабли веерн</t>
  </si>
  <si>
    <t>Грунт универс (л)</t>
  </si>
  <si>
    <t>Губка шлифов</t>
  </si>
  <si>
    <t>Дверь металлическая подьездная остекленная</t>
  </si>
  <si>
    <t>Диск для сварки</t>
  </si>
  <si>
    <t>Диск по бетону</t>
  </si>
  <si>
    <t>Доводчик</t>
  </si>
  <si>
    <t>Дюбель кат 10*135 (4 шт)</t>
  </si>
  <si>
    <t xml:space="preserve">Ерш </t>
  </si>
  <si>
    <t>Жидкая кровля 20л</t>
  </si>
  <si>
    <t>Замок навесной</t>
  </si>
  <si>
    <t>Канистра для ГСМ 10 л</t>
  </si>
  <si>
    <t xml:space="preserve">Кисть </t>
  </si>
  <si>
    <t>Клеевая смесь</t>
  </si>
  <si>
    <t>Клещи</t>
  </si>
  <si>
    <t>Ключ разводной 200мм</t>
  </si>
  <si>
    <t>Ключ трубный</t>
  </si>
  <si>
    <t>Кожух для косы</t>
  </si>
  <si>
    <t>Колено МП Д100</t>
  </si>
  <si>
    <t>Колено сливное МП Д100</t>
  </si>
  <si>
    <t>Кран 11Б27 Ду15</t>
  </si>
  <si>
    <t>Кран 11Б27 Ду20</t>
  </si>
  <si>
    <t xml:space="preserve">Кран шар </t>
  </si>
  <si>
    <t>Кран шаров</t>
  </si>
  <si>
    <t>Краска</t>
  </si>
  <si>
    <t>Краска 2,5</t>
  </si>
  <si>
    <t>Краска 5 кг</t>
  </si>
  <si>
    <t>Краска для наруж работ</t>
  </si>
  <si>
    <t>Ксилол 0,5л</t>
  </si>
  <si>
    <t xml:space="preserve">Кювета для краски </t>
  </si>
  <si>
    <t>Лампа LED Ecola classic</t>
  </si>
  <si>
    <t>Лен сантехнический</t>
  </si>
  <si>
    <t>Лента малярн</t>
  </si>
  <si>
    <t>Леска триммер</t>
  </si>
  <si>
    <t xml:space="preserve">Лопата штыковая </t>
  </si>
  <si>
    <t>ЛЦ-КГ клинк Амстердам</t>
  </si>
  <si>
    <t>Макловица</t>
  </si>
  <si>
    <t>Малярная лента</t>
  </si>
  <si>
    <t>Манометр МТ-ЗИ до 10</t>
  </si>
  <si>
    <t>Масло двухтактное</t>
  </si>
  <si>
    <t>Мешки для мусора 120л</t>
  </si>
  <si>
    <t>Мешки для мусора 220л (10шт)</t>
  </si>
  <si>
    <t>Мотокоса ECHO SRM-420 ES</t>
  </si>
  <si>
    <t>Мыло жидкое 5 л</t>
  </si>
  <si>
    <t>набор для влажн уборки</t>
  </si>
  <si>
    <t>Набор маляр</t>
  </si>
  <si>
    <t>Набор перчаток</t>
  </si>
  <si>
    <t>Набор сверл по металлу</t>
  </si>
  <si>
    <t>Ниппель ник латунь 1/2</t>
  </si>
  <si>
    <t>Освежитель воздуха</t>
  </si>
  <si>
    <t>Отбеливатель гель-концентрат 1 л</t>
  </si>
  <si>
    <t>Пакеты для мусора</t>
  </si>
  <si>
    <t>Пандус для колясок детских</t>
  </si>
  <si>
    <t>Перчатки резиновые (пар)</t>
  </si>
  <si>
    <t>Перчатки хозяйственные (упак)</t>
  </si>
  <si>
    <t>Песок (кг)</t>
  </si>
  <si>
    <t>Песок (м3)</t>
  </si>
  <si>
    <t>Пленка полиэтил 150 мкм</t>
  </si>
  <si>
    <t>Плитка</t>
  </si>
  <si>
    <t>Подводка для воды</t>
  </si>
  <si>
    <t>Поддон малярный</t>
  </si>
  <si>
    <t>Полотно техническое для протирки Неткол</t>
  </si>
  <si>
    <t xml:space="preserve">Прожектор </t>
  </si>
  <si>
    <t>Прокладка резин</t>
  </si>
  <si>
    <t>Прокладка фторопл</t>
  </si>
  <si>
    <t>Промышленная химия - Хлор 1уп</t>
  </si>
  <si>
    <t>Протипка Neomid</t>
  </si>
  <si>
    <t>Профессиональная химия - универс моющ средство</t>
  </si>
  <si>
    <t>Профессиональная химия МЕГАЮТ 5л универс моющ средство нейтральное</t>
  </si>
  <si>
    <t>Профессиональная химия ХЛОР 1 кг</t>
  </si>
  <si>
    <t>Растворитель</t>
  </si>
  <si>
    <t>Рукоятка</t>
  </si>
  <si>
    <t>Салфетка микрофибра</t>
  </si>
  <si>
    <t>Салфетка универсальная</t>
  </si>
  <si>
    <t>Система выравнивания</t>
  </si>
  <si>
    <t xml:space="preserve">Смазка </t>
  </si>
  <si>
    <t>Совок с метлой</t>
  </si>
  <si>
    <t>Соединение желоба с уплотнителем</t>
  </si>
  <si>
    <t>Соль техническая (кг)</t>
  </si>
  <si>
    <t>Средство для сантехники</t>
  </si>
  <si>
    <t>Средство для стекол</t>
  </si>
  <si>
    <t>Термометр СП-2 150/60</t>
  </si>
  <si>
    <t>Ткань шлифовальная</t>
  </si>
  <si>
    <t>Тройник</t>
  </si>
  <si>
    <t>Труба (3м) Д125/100</t>
  </si>
  <si>
    <t>Уайт спирит</t>
  </si>
  <si>
    <t>Холодный свет</t>
  </si>
  <si>
    <t>Хомут</t>
  </si>
  <si>
    <t>Цемент ЕВРО</t>
  </si>
  <si>
    <t>Чистящее средство 5л</t>
  </si>
  <si>
    <t>Чистящее средство универсальное (стены, пол)</t>
  </si>
  <si>
    <t>Шпатель</t>
  </si>
  <si>
    <t>Штукатурка гипосовая (кг)</t>
  </si>
  <si>
    <t>Штукатурка декоративная 25 кг</t>
  </si>
  <si>
    <t xml:space="preserve">Щетка </t>
  </si>
  <si>
    <t>Электроды</t>
  </si>
  <si>
    <t xml:space="preserve">Эмаль </t>
  </si>
  <si>
    <t>Итого</t>
  </si>
  <si>
    <t>Материалы</t>
  </si>
  <si>
    <t>Стоимость</t>
  </si>
  <si>
    <t>27.04.2017</t>
  </si>
  <si>
    <t>31.05.2017</t>
  </si>
  <si>
    <t>16.08.2017</t>
  </si>
  <si>
    <t xml:space="preserve">
Технический паспорт, МКД по вх.д.б/н от 27.04.2017</t>
  </si>
  <si>
    <t xml:space="preserve">
Технический паспорт, Котельная по вх.д.б/н от 27.04.2017</t>
  </si>
  <si>
    <t xml:space="preserve">
Технический паспорт, Подземная автостоянка по вх.д.б/н от 31.05.2017</t>
  </si>
  <si>
    <t xml:space="preserve">
Благоустройство территории- Асфальтирование, установка качелей по вх.д.1 от 09.06.2017</t>
  </si>
  <si>
    <t xml:space="preserve">
Услуги по проведению энергообследования с разработкой энергопаспорта по вх.д.34 от 16.08.2017</t>
  </si>
  <si>
    <t xml:space="preserve">АЭП, ООО
Дог 161 от 06.07.2017г (Энергопаспорт)
</t>
  </si>
  <si>
    <t xml:space="preserve">РУССТРАНССТРОЙ, ООО
Дог №27-04/16-РТС от 27.04.16г
</t>
  </si>
  <si>
    <t xml:space="preserve">БТИ
Дог27-00003428-00 от 27.04.17г(тех паспорт парков)
</t>
  </si>
  <si>
    <t xml:space="preserve">БТИ
Дог27-00002438-00 от 28.03.17г(тех паспорт котел)
</t>
  </si>
  <si>
    <t xml:space="preserve">БТИ
Дог 27-00002669-00 от 04.04.17(тех паспорт дом)
</t>
  </si>
  <si>
    <t>РАСХОДЫ ИЗ РЕЗЕРВНОГО ФОНДА</t>
  </si>
  <si>
    <t xml:space="preserve">
Приведение схемы включения электросчетчика в соотвествии с нормативной технической документации по вх.д.Акт А-430-16080098-1-00 от 18.01.2017</t>
  </si>
  <si>
    <t xml:space="preserve">
Работы по ремонту и покраске стен пожарных лестниц 3 и 4 подьезда и трех холлов жилого дома по вх.д.1 от 25.05.2017</t>
  </si>
  <si>
    <t xml:space="preserve">
Участие в семинаре по вх.д.А-17-06-073 от 09.06.2017</t>
  </si>
  <si>
    <t xml:space="preserve">
Участие в семинаре по вх.д.А-17-09-282 от 29.09.2017</t>
  </si>
  <si>
    <t xml:space="preserve">
Журнал "Управление домом" по вх.д.З3859890 от 28.09.2017</t>
  </si>
  <si>
    <t xml:space="preserve">Мосэнергосбыт, ОАО
сч № С-430-16080096-1-46 от 30.08.2016г
</t>
  </si>
  <si>
    <t xml:space="preserve">Парк Лайн Сервис, ООО (нов)
Дог 4 от 15.05.2017г (Покраска стен)
</t>
  </si>
  <si>
    <t xml:space="preserve">АКАТО Центр дистанционного обучения, ООО
Сч А-17-03-126 от 28.03.2017г(семинар ЖКХ)
</t>
  </si>
  <si>
    <t xml:space="preserve">АКАТО Центр дистанционного обучения, ООО
№W-17-09-169 от 19.09.2017
</t>
  </si>
  <si>
    <t xml:space="preserve">МЦФЭР-Пресс, ООО
СЧ И-П7756 от 03.08.2016(Подписка)
</t>
  </si>
  <si>
    <t>Период с 01.01.2017 по 30.09.2017г.</t>
  </si>
  <si>
    <t>ПРОЧИЕ НЕЗАПЛАНИРОВАННЫЕ РАСХОДЫ ( РЕЗЕРВНЫЙ ФОНД)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</si>
</sst>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0"/>
    <numFmt numFmtId="166" formatCode="0.00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3" borderId="0" xfId="0" applyFont="1" applyFill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2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164" fontId="2" fillId="3" borderId="17" xfId="0" applyNumberFormat="1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3" fillId="3" borderId="21" xfId="0" applyNumberFormat="1" applyFont="1" applyFill="1" applyBorder="1" applyAlignment="1">
      <alignment horizontal="right" vertical="center" wrapText="1"/>
    </xf>
    <xf numFmtId="164" fontId="3" fillId="3" borderId="22" xfId="0" applyNumberFormat="1" applyFont="1" applyFill="1" applyBorder="1" applyAlignment="1">
      <alignment horizontal="right" vertical="center" wrapText="1"/>
    </xf>
    <xf numFmtId="164" fontId="3" fillId="3" borderId="23" xfId="0" applyNumberFormat="1" applyFont="1" applyFill="1" applyBorder="1" applyAlignment="1">
      <alignment horizontal="right" vertical="center" wrapText="1"/>
    </xf>
    <xf numFmtId="164" fontId="8" fillId="4" borderId="11" xfId="0" applyNumberFormat="1" applyFont="1" applyFill="1" applyBorder="1" applyAlignment="1">
      <alignment horizontal="right" vertical="center" wrapText="1"/>
    </xf>
    <xf numFmtId="164" fontId="8" fillId="4" borderId="17" xfId="0" applyNumberFormat="1" applyFont="1" applyFill="1" applyBorder="1" applyAlignment="1">
      <alignment horizontal="right" vertical="center" wrapText="1"/>
    </xf>
    <xf numFmtId="164" fontId="8" fillId="4" borderId="5" xfId="0" applyNumberFormat="1" applyFont="1" applyFill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164" fontId="8" fillId="4" borderId="6" xfId="0" applyNumberFormat="1" applyFont="1" applyFill="1" applyBorder="1" applyAlignment="1">
      <alignment horizontal="right" vertical="center" wrapText="1"/>
    </xf>
    <xf numFmtId="164" fontId="8" fillId="4" borderId="20" xfId="0" applyNumberFormat="1" applyFont="1" applyFill="1" applyBorder="1" applyAlignment="1">
      <alignment horizontal="right" vertical="center" wrapText="1"/>
    </xf>
    <xf numFmtId="164" fontId="8" fillId="4" borderId="13" xfId="0" applyNumberFormat="1" applyFont="1" applyFill="1" applyBorder="1" applyAlignment="1">
      <alignment horizontal="right" vertical="center" wrapText="1"/>
    </xf>
    <xf numFmtId="164" fontId="3" fillId="3" borderId="17" xfId="0" applyNumberFormat="1" applyFont="1" applyFill="1" applyBorder="1" applyAlignment="1">
      <alignment horizontal="right" vertical="center" wrapText="1"/>
    </xf>
    <xf numFmtId="164" fontId="3" fillId="3" borderId="36" xfId="0" applyNumberFormat="1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164" fontId="2" fillId="3" borderId="36" xfId="0" applyNumberFormat="1" applyFont="1" applyFill="1" applyBorder="1" applyAlignment="1">
      <alignment vertical="center" wrapText="1"/>
    </xf>
    <xf numFmtId="164" fontId="8" fillId="4" borderId="36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164" fontId="3" fillId="3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/>
    <xf numFmtId="164" fontId="8" fillId="4" borderId="9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8" fillId="6" borderId="5" xfId="0" applyNumberFormat="1" applyFont="1" applyFill="1" applyBorder="1" applyAlignment="1">
      <alignment horizontal="right" vertical="center" wrapText="1"/>
    </xf>
    <xf numFmtId="164" fontId="3" fillId="5" borderId="13" xfId="0" applyNumberFormat="1" applyFont="1" applyFill="1" applyBorder="1" applyAlignment="1">
      <alignment horizontal="right" vertical="center" wrapText="1"/>
    </xf>
    <xf numFmtId="164" fontId="8" fillId="5" borderId="5" xfId="0" applyNumberFormat="1" applyFont="1" applyFill="1" applyBorder="1" applyAlignment="1">
      <alignment horizontal="right" vertical="center" wrapText="1"/>
    </xf>
    <xf numFmtId="164" fontId="3" fillId="6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right" vertical="center" wrapText="1"/>
    </xf>
    <xf numFmtId="164" fontId="8" fillId="7" borderId="4" xfId="0" applyNumberFormat="1" applyFont="1" applyFill="1" applyBorder="1" applyAlignment="1">
      <alignment horizontal="right" vertical="center" wrapText="1"/>
    </xf>
    <xf numFmtId="164" fontId="4" fillId="7" borderId="4" xfId="0" applyNumberFormat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36" xfId="0" applyNumberFormat="1" applyFont="1" applyFill="1" applyBorder="1" applyAlignment="1">
      <alignment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7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164" fontId="4" fillId="4" borderId="20" xfId="0" applyNumberFormat="1" applyFont="1" applyFill="1" applyBorder="1" applyAlignment="1">
      <alignment horizontal="right" vertical="center" wrapText="1"/>
    </xf>
    <xf numFmtId="164" fontId="4" fillId="6" borderId="5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0" fontId="10" fillId="0" borderId="37" xfId="1" applyNumberFormat="1" applyFont="1" applyBorder="1" applyAlignment="1">
      <alignment horizontal="left" vertical="top"/>
    </xf>
    <xf numFmtId="0" fontId="10" fillId="0" borderId="37" xfId="1" applyNumberFormat="1" applyFont="1" applyBorder="1" applyAlignment="1">
      <alignment horizontal="left" vertical="top" wrapText="1"/>
    </xf>
    <xf numFmtId="0" fontId="10" fillId="0" borderId="37" xfId="2" applyNumberFormat="1" applyFont="1" applyBorder="1" applyAlignment="1">
      <alignment horizontal="left" vertical="top"/>
    </xf>
    <xf numFmtId="4" fontId="10" fillId="0" borderId="37" xfId="2" applyNumberFormat="1" applyFont="1" applyBorder="1" applyAlignment="1">
      <alignment horizontal="right" vertical="top" wrapText="1"/>
    </xf>
    <xf numFmtId="166" fontId="10" fillId="0" borderId="37" xfId="2" applyNumberFormat="1" applyFont="1" applyBorder="1" applyAlignment="1">
      <alignment horizontal="right" vertical="top" wrapText="1"/>
    </xf>
    <xf numFmtId="2" fontId="10" fillId="0" borderId="37" xfId="2" applyNumberFormat="1" applyFont="1" applyBorder="1" applyAlignment="1">
      <alignment horizontal="right" vertical="top" wrapText="1"/>
    </xf>
    <xf numFmtId="165" fontId="10" fillId="0" borderId="37" xfId="2" applyNumberFormat="1" applyFont="1" applyBorder="1" applyAlignment="1">
      <alignment horizontal="right" vertical="top" wrapText="1"/>
    </xf>
    <xf numFmtId="0" fontId="12" fillId="2" borderId="2" xfId="2" applyNumberFormat="1" applyFont="1" applyFill="1" applyBorder="1" applyAlignment="1">
      <alignment horizontal="left" vertical="top"/>
    </xf>
    <xf numFmtId="4" fontId="12" fillId="2" borderId="2" xfId="2" applyNumberFormat="1" applyFont="1" applyFill="1" applyBorder="1" applyAlignment="1">
      <alignment horizontal="right" vertical="top" wrapText="1"/>
    </xf>
    <xf numFmtId="165" fontId="12" fillId="2" borderId="2" xfId="2" applyNumberFormat="1" applyFont="1" applyFill="1" applyBorder="1" applyAlignment="1">
      <alignment horizontal="right" vertical="top" wrapText="1"/>
    </xf>
    <xf numFmtId="0" fontId="10" fillId="0" borderId="37" xfId="3" applyNumberFormat="1" applyFont="1" applyBorder="1" applyAlignment="1">
      <alignment horizontal="left" vertical="top"/>
    </xf>
    <xf numFmtId="0" fontId="10" fillId="0" borderId="37" xfId="3" applyNumberFormat="1" applyFont="1" applyBorder="1" applyAlignment="1">
      <alignment horizontal="left" vertical="top" wrapText="1"/>
    </xf>
    <xf numFmtId="4" fontId="10" fillId="0" borderId="37" xfId="1" applyNumberFormat="1" applyFont="1" applyBorder="1" applyAlignment="1">
      <alignment horizontal="right" vertical="top" wrapText="1"/>
    </xf>
    <xf numFmtId="2" fontId="10" fillId="0" borderId="37" xfId="1" applyNumberFormat="1" applyFont="1" applyBorder="1" applyAlignment="1">
      <alignment horizontal="right" vertical="top" wrapText="1"/>
    </xf>
    <xf numFmtId="14" fontId="10" fillId="0" borderId="37" xfId="1" applyNumberFormat="1" applyFont="1" applyBorder="1" applyAlignment="1">
      <alignment horizontal="left" vertical="top"/>
    </xf>
    <xf numFmtId="4" fontId="13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32" xfId="0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horizontal="right" vertical="center" wrapText="1"/>
    </xf>
    <xf numFmtId="164" fontId="3" fillId="3" borderId="35" xfId="0" applyNumberFormat="1" applyFont="1" applyFill="1" applyBorder="1" applyAlignment="1">
      <alignment horizontal="right" vertical="center" wrapText="1"/>
    </xf>
    <xf numFmtId="164" fontId="3" fillId="3" borderId="12" xfId="0" applyNumberFormat="1" applyFont="1" applyFill="1" applyBorder="1" applyAlignment="1">
      <alignment horizontal="right" vertical="center" wrapText="1"/>
    </xf>
    <xf numFmtId="164" fontId="3" fillId="3" borderId="36" xfId="0" applyNumberFormat="1" applyFont="1" applyFill="1" applyBorder="1" applyAlignment="1">
      <alignment horizontal="right" vertical="center" wrapText="1"/>
    </xf>
    <xf numFmtId="164" fontId="8" fillId="4" borderId="35" xfId="0" applyNumberFormat="1" applyFont="1" applyFill="1" applyBorder="1" applyAlignment="1">
      <alignment horizontal="right" vertical="center" wrapText="1"/>
    </xf>
    <xf numFmtId="164" fontId="8" fillId="4" borderId="12" xfId="0" applyNumberFormat="1" applyFont="1" applyFill="1" applyBorder="1" applyAlignment="1">
      <alignment horizontal="right" vertical="center" wrapText="1"/>
    </xf>
    <xf numFmtId="164" fontId="8" fillId="4" borderId="36" xfId="0" applyNumberFormat="1" applyFont="1" applyFill="1" applyBorder="1" applyAlignment="1">
      <alignment horizontal="right" vertical="center" wrapText="1"/>
    </xf>
    <xf numFmtId="164" fontId="4" fillId="4" borderId="35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36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38" xfId="2" applyNumberFormat="1" applyFont="1" applyBorder="1" applyAlignment="1">
      <alignment horizontal="left" vertical="top" wrapText="1" indent="1"/>
    </xf>
    <xf numFmtId="0" fontId="10" fillId="0" borderId="39" xfId="2" applyNumberFormat="1" applyFont="1" applyBorder="1" applyAlignment="1">
      <alignment horizontal="left" vertical="top" wrapText="1" indent="1"/>
    </xf>
    <xf numFmtId="0" fontId="12" fillId="2" borderId="40" xfId="2" applyNumberFormat="1" applyFont="1" applyFill="1" applyBorder="1" applyAlignment="1">
      <alignment horizontal="left" vertical="top"/>
    </xf>
    <xf numFmtId="0" fontId="12" fillId="2" borderId="41" xfId="2" applyNumberFormat="1" applyFont="1" applyFill="1" applyBorder="1" applyAlignment="1">
      <alignment horizontal="left" vertical="top"/>
    </xf>
    <xf numFmtId="0" fontId="11" fillId="2" borderId="42" xfId="2" applyNumberFormat="1" applyFont="1" applyFill="1" applyBorder="1" applyAlignment="1">
      <alignment horizontal="center" vertical="top"/>
    </xf>
    <xf numFmtId="0" fontId="11" fillId="2" borderId="43" xfId="2" applyNumberFormat="1" applyFont="1" applyFill="1" applyBorder="1" applyAlignment="1">
      <alignment horizontal="center" vertical="top"/>
    </xf>
    <xf numFmtId="0" fontId="11" fillId="2" borderId="38" xfId="2" applyNumberFormat="1" applyFont="1" applyFill="1" applyBorder="1" applyAlignment="1">
      <alignment horizontal="left" vertical="top" wrapText="1"/>
    </xf>
    <xf numFmtId="0" fontId="11" fillId="2" borderId="39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" fontId="10" fillId="0" borderId="37" xfId="3" applyNumberFormat="1" applyFont="1" applyBorder="1" applyAlignment="1">
      <alignment horizontal="right" vertical="top" wrapText="1"/>
    </xf>
    <xf numFmtId="0" fontId="12" fillId="2" borderId="37" xfId="3" applyNumberFormat="1" applyFont="1" applyFill="1" applyBorder="1" applyAlignment="1">
      <alignment horizontal="left" vertical="top"/>
    </xf>
    <xf numFmtId="4" fontId="12" fillId="2" borderId="37" xfId="3" applyNumberFormat="1" applyFont="1" applyFill="1" applyBorder="1" applyAlignment="1">
      <alignment horizontal="right" vertical="top" wrapText="1"/>
    </xf>
    <xf numFmtId="0" fontId="0" fillId="0" borderId="44" xfId="0" applyBorder="1" applyAlignment="1">
      <alignment horizontal="center"/>
    </xf>
  </cellXfs>
  <cellStyles count="4">
    <cellStyle name="Обычный" xfId="0" builtinId="0"/>
    <cellStyle name="Обычный_Лист2" xfId="1"/>
    <cellStyle name="Обычный_Матер-лы" xfId="2"/>
    <cellStyle name="Обычный_Резервный фонд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A3" sqref="A3:H3"/>
    </sheetView>
  </sheetViews>
  <sheetFormatPr defaultRowHeight="12.75"/>
  <cols>
    <col min="1" max="1" width="4.140625" style="1" customWidth="1"/>
    <col min="2" max="2" width="60.42578125" style="1" customWidth="1"/>
    <col min="3" max="6" width="15.140625" style="1" hidden="1" customWidth="1"/>
    <col min="7" max="7" width="20.42578125" style="2" bestFit="1" customWidth="1"/>
    <col min="8" max="8" width="22.42578125" style="1" bestFit="1" customWidth="1"/>
    <col min="9" max="9" width="22.42578125" style="2" bestFit="1" customWidth="1"/>
    <col min="10" max="16384" width="9.140625" style="1"/>
  </cols>
  <sheetData>
    <row r="1" spans="1:9" ht="93" customHeight="1">
      <c r="A1" s="91"/>
      <c r="B1" s="92"/>
      <c r="C1" s="92"/>
      <c r="D1" s="92"/>
      <c r="E1" s="94"/>
      <c r="F1" s="94"/>
      <c r="G1" s="94"/>
      <c r="H1" s="94"/>
      <c r="I1" s="1"/>
    </row>
    <row r="2" spans="1:9" ht="18.75" customHeight="1">
      <c r="A2" s="6"/>
      <c r="B2" s="90" t="s">
        <v>178</v>
      </c>
      <c r="C2" s="7"/>
      <c r="D2" s="7"/>
      <c r="E2" s="8"/>
      <c r="F2" s="4"/>
      <c r="G2" s="4"/>
      <c r="H2" s="4"/>
      <c r="I2" s="4"/>
    </row>
    <row r="3" spans="1:9" ht="41.25" customHeight="1" thickBot="1">
      <c r="A3" s="93" t="s">
        <v>34</v>
      </c>
      <c r="B3" s="93"/>
      <c r="C3" s="93"/>
      <c r="D3" s="93"/>
      <c r="E3" s="93"/>
      <c r="F3" s="93"/>
      <c r="G3" s="93"/>
      <c r="H3" s="93"/>
      <c r="I3" s="1"/>
    </row>
    <row r="4" spans="1:9" ht="12.75" customHeight="1">
      <c r="A4" s="95" t="s">
        <v>16</v>
      </c>
      <c r="B4" s="120" t="s">
        <v>0</v>
      </c>
      <c r="C4" s="120" t="s">
        <v>4</v>
      </c>
      <c r="D4" s="120" t="s">
        <v>5</v>
      </c>
      <c r="E4" s="120" t="s">
        <v>6</v>
      </c>
      <c r="F4" s="120" t="s">
        <v>7</v>
      </c>
      <c r="G4" s="122" t="s">
        <v>38</v>
      </c>
      <c r="H4" s="100" t="s">
        <v>35</v>
      </c>
      <c r="I4" s="127" t="s">
        <v>36</v>
      </c>
    </row>
    <row r="5" spans="1:9" ht="15.75" customHeight="1">
      <c r="A5" s="96"/>
      <c r="B5" s="121"/>
      <c r="C5" s="121"/>
      <c r="D5" s="121"/>
      <c r="E5" s="121"/>
      <c r="F5" s="121"/>
      <c r="G5" s="123"/>
      <c r="H5" s="101"/>
      <c r="I5" s="128"/>
    </row>
    <row r="6" spans="1:9" ht="70.5" customHeight="1" thickBot="1">
      <c r="A6" s="96"/>
      <c r="B6" s="121"/>
      <c r="C6" s="121"/>
      <c r="D6" s="121"/>
      <c r="E6" s="121"/>
      <c r="F6" s="121"/>
      <c r="G6" s="123"/>
      <c r="H6" s="102"/>
      <c r="I6" s="129"/>
    </row>
    <row r="7" spans="1:9" ht="31.5" customHeight="1" thickBot="1">
      <c r="A7" s="124" t="s">
        <v>21</v>
      </c>
      <c r="B7" s="125"/>
      <c r="C7" s="125"/>
      <c r="D7" s="125"/>
      <c r="E7" s="125"/>
      <c r="F7" s="126"/>
      <c r="G7" s="59">
        <f>G8+G26</f>
        <v>9352839.1199999992</v>
      </c>
      <c r="H7" s="61">
        <f>H8+H26</f>
        <v>7246340.0100000007</v>
      </c>
      <c r="I7" s="60">
        <f>G7-H7</f>
        <v>2106499.1099999985</v>
      </c>
    </row>
    <row r="8" spans="1:9" ht="21" customHeight="1" thickBot="1">
      <c r="A8" s="97"/>
      <c r="B8" s="98"/>
      <c r="C8" s="98"/>
      <c r="D8" s="98"/>
      <c r="E8" s="98"/>
      <c r="F8" s="99"/>
      <c r="G8" s="56">
        <f>G25</f>
        <v>7273786.3199999994</v>
      </c>
      <c r="H8" s="62">
        <f>H25</f>
        <v>5546388.6900000004</v>
      </c>
      <c r="I8" s="57">
        <f>I25</f>
        <v>1727397.629999999</v>
      </c>
    </row>
    <row r="9" spans="1:9" s="5" customFormat="1" ht="21" customHeight="1">
      <c r="A9" s="16">
        <v>1</v>
      </c>
      <c r="B9" s="16" t="s">
        <v>8</v>
      </c>
      <c r="C9" s="108">
        <f>375000*3</f>
        <v>1125000</v>
      </c>
      <c r="D9" s="108">
        <f t="shared" ref="D9:F9" si="0">375000*3</f>
        <v>1125000</v>
      </c>
      <c r="E9" s="108">
        <f t="shared" si="0"/>
        <v>1125000</v>
      </c>
      <c r="F9" s="108">
        <f t="shared" si="0"/>
        <v>1125000</v>
      </c>
      <c r="G9" s="111">
        <f>SUM(C9:F15)</f>
        <v>4500000</v>
      </c>
      <c r="H9" s="117">
        <f>3375000</f>
        <v>3375000</v>
      </c>
      <c r="I9" s="114">
        <f>G9-H9</f>
        <v>1125000</v>
      </c>
    </row>
    <row r="10" spans="1:9" s="5" customFormat="1" ht="19.5" customHeight="1">
      <c r="A10" s="10">
        <v>2</v>
      </c>
      <c r="B10" s="10" t="s">
        <v>9</v>
      </c>
      <c r="C10" s="109"/>
      <c r="D10" s="109"/>
      <c r="E10" s="109"/>
      <c r="F10" s="109"/>
      <c r="G10" s="112"/>
      <c r="H10" s="118"/>
      <c r="I10" s="115"/>
    </row>
    <row r="11" spans="1:9" s="5" customFormat="1" ht="18.75" customHeight="1">
      <c r="A11" s="9">
        <v>3</v>
      </c>
      <c r="B11" s="10" t="s">
        <v>10</v>
      </c>
      <c r="C11" s="109"/>
      <c r="D11" s="109"/>
      <c r="E11" s="109"/>
      <c r="F11" s="109"/>
      <c r="G11" s="112"/>
      <c r="H11" s="118"/>
      <c r="I11" s="115"/>
    </row>
    <row r="12" spans="1:9" s="5" customFormat="1" ht="33" customHeight="1">
      <c r="A12" s="10">
        <v>4</v>
      </c>
      <c r="B12" s="10" t="s">
        <v>11</v>
      </c>
      <c r="C12" s="109"/>
      <c r="D12" s="109"/>
      <c r="E12" s="109"/>
      <c r="F12" s="109"/>
      <c r="G12" s="112"/>
      <c r="H12" s="118"/>
      <c r="I12" s="115"/>
    </row>
    <row r="13" spans="1:9" s="5" customFormat="1" ht="30" customHeight="1">
      <c r="A13" s="9">
        <v>5</v>
      </c>
      <c r="B13" s="10" t="s">
        <v>12</v>
      </c>
      <c r="C13" s="109"/>
      <c r="D13" s="109"/>
      <c r="E13" s="109"/>
      <c r="F13" s="109"/>
      <c r="G13" s="112"/>
      <c r="H13" s="118"/>
      <c r="I13" s="115"/>
    </row>
    <row r="14" spans="1:9" s="5" customFormat="1" ht="45.75" customHeight="1">
      <c r="A14" s="10">
        <v>6</v>
      </c>
      <c r="B14" s="10" t="s">
        <v>26</v>
      </c>
      <c r="C14" s="109"/>
      <c r="D14" s="109"/>
      <c r="E14" s="109"/>
      <c r="F14" s="109"/>
      <c r="G14" s="112"/>
      <c r="H14" s="118"/>
      <c r="I14" s="115"/>
    </row>
    <row r="15" spans="1:9" s="5" customFormat="1" ht="19.5" customHeight="1" thickBot="1">
      <c r="A15" s="36">
        <v>7</v>
      </c>
      <c r="B15" s="47" t="s">
        <v>13</v>
      </c>
      <c r="C15" s="110"/>
      <c r="D15" s="110"/>
      <c r="E15" s="110"/>
      <c r="F15" s="110"/>
      <c r="G15" s="113"/>
      <c r="H15" s="119"/>
      <c r="I15" s="116"/>
    </row>
    <row r="16" spans="1:9" s="39" customFormat="1" ht="33.75" customHeight="1">
      <c r="A16" s="9">
        <v>8</v>
      </c>
      <c r="B16" s="9" t="s">
        <v>27</v>
      </c>
      <c r="C16" s="48">
        <f>50000*3</f>
        <v>150000</v>
      </c>
      <c r="D16" s="45">
        <f t="shared" ref="D16:F16" si="1">50000*3</f>
        <v>150000</v>
      </c>
      <c r="E16" s="45">
        <f t="shared" si="1"/>
        <v>150000</v>
      </c>
      <c r="F16" s="45">
        <f t="shared" si="1"/>
        <v>150000</v>
      </c>
      <c r="G16" s="46">
        <f>SUM(C16:F16)</f>
        <v>600000</v>
      </c>
      <c r="H16" s="63">
        <f>543221.59+4579.92</f>
        <v>547801.51</v>
      </c>
      <c r="I16" s="44">
        <f>G16-H16</f>
        <v>52198.489999999991</v>
      </c>
    </row>
    <row r="17" spans="1:9" s="43" customFormat="1" ht="33.75" customHeight="1">
      <c r="A17" s="10">
        <v>9</v>
      </c>
      <c r="B17" s="10" t="s">
        <v>30</v>
      </c>
      <c r="C17" s="49">
        <f>10000*3</f>
        <v>30000</v>
      </c>
      <c r="D17" s="42">
        <f t="shared" ref="D17:F17" si="2">10000*3</f>
        <v>30000</v>
      </c>
      <c r="E17" s="42">
        <f t="shared" si="2"/>
        <v>30000</v>
      </c>
      <c r="F17" s="42">
        <f t="shared" si="2"/>
        <v>30000</v>
      </c>
      <c r="G17" s="40">
        <f>SUM(C17:F17)</f>
        <v>120000</v>
      </c>
      <c r="H17" s="64">
        <v>15000</v>
      </c>
      <c r="I17" s="41">
        <f t="shared" ref="I17:I37" si="3">G17-H17</f>
        <v>105000</v>
      </c>
    </row>
    <row r="18" spans="1:9" s="5" customFormat="1" ht="24.75" customHeight="1" thickBot="1">
      <c r="A18" s="9">
        <v>10</v>
      </c>
      <c r="B18" s="36" t="s">
        <v>14</v>
      </c>
      <c r="C18" s="50">
        <f>1864.4*3</f>
        <v>5593.2000000000007</v>
      </c>
      <c r="D18" s="37">
        <f>1864.4*3</f>
        <v>5593.2000000000007</v>
      </c>
      <c r="E18" s="37">
        <f t="shared" ref="E18:F18" si="4">1864.4*3</f>
        <v>5593.2000000000007</v>
      </c>
      <c r="F18" s="37">
        <f t="shared" si="4"/>
        <v>5593.2000000000007</v>
      </c>
      <c r="G18" s="35">
        <f t="shared" ref="G18:G24" si="5">SUM(C18:F18)</f>
        <v>22372.800000000003</v>
      </c>
      <c r="H18" s="65">
        <v>16779.599999999999</v>
      </c>
      <c r="I18" s="38">
        <f t="shared" si="3"/>
        <v>5593.2000000000044</v>
      </c>
    </row>
    <row r="19" spans="1:9" s="5" customFormat="1" ht="27.75" customHeight="1">
      <c r="A19" s="12">
        <v>11</v>
      </c>
      <c r="B19" s="9" t="s">
        <v>15</v>
      </c>
      <c r="C19" s="51">
        <f>(54153.36+566.2+250+3007.88+11000)*3</f>
        <v>206932.32</v>
      </c>
      <c r="D19" s="51">
        <f t="shared" ref="D19:F19" si="6">(54153.36+566.2+250+3007.88+11000)*3</f>
        <v>206932.32</v>
      </c>
      <c r="E19" s="51">
        <f t="shared" si="6"/>
        <v>206932.32</v>
      </c>
      <c r="F19" s="51">
        <f t="shared" si="6"/>
        <v>206932.32</v>
      </c>
      <c r="G19" s="21">
        <f t="shared" si="5"/>
        <v>827729.28</v>
      </c>
      <c r="H19" s="63">
        <v>612707.04</v>
      </c>
      <c r="I19" s="44">
        <f t="shared" si="3"/>
        <v>215022.24</v>
      </c>
    </row>
    <row r="20" spans="1:9" s="5" customFormat="1" ht="39" thickBot="1">
      <c r="A20" s="11">
        <v>12</v>
      </c>
      <c r="B20" s="14" t="s">
        <v>28</v>
      </c>
      <c r="C20" s="52">
        <f>(4794.76+1760)*3</f>
        <v>19664.28</v>
      </c>
      <c r="D20" s="15">
        <f t="shared" ref="D20:F20" si="7">(4794.76+1760)*3</f>
        <v>19664.28</v>
      </c>
      <c r="E20" s="15">
        <f t="shared" si="7"/>
        <v>19664.28</v>
      </c>
      <c r="F20" s="15">
        <f t="shared" si="7"/>
        <v>19664.28</v>
      </c>
      <c r="G20" s="22">
        <f t="shared" si="5"/>
        <v>78657.119999999995</v>
      </c>
      <c r="H20" s="66">
        <v>58992.84</v>
      </c>
      <c r="I20" s="27">
        <f t="shared" si="3"/>
        <v>19664.28</v>
      </c>
    </row>
    <row r="21" spans="1:9" s="5" customFormat="1" ht="17.25" customHeight="1">
      <c r="A21" s="12">
        <v>13</v>
      </c>
      <c r="B21" s="16" t="s">
        <v>24</v>
      </c>
      <c r="C21" s="53">
        <f>10847.46*3</f>
        <v>32542.379999999997</v>
      </c>
      <c r="D21" s="17">
        <f t="shared" ref="D21:F21" si="8">10847.46*3</f>
        <v>32542.379999999997</v>
      </c>
      <c r="E21" s="17">
        <f t="shared" si="8"/>
        <v>32542.379999999997</v>
      </c>
      <c r="F21" s="17">
        <f t="shared" si="8"/>
        <v>32542.379999999997</v>
      </c>
      <c r="G21" s="34">
        <f t="shared" si="5"/>
        <v>130169.51999999999</v>
      </c>
      <c r="H21" s="67">
        <v>240481.3</v>
      </c>
      <c r="I21" s="28">
        <f t="shared" si="3"/>
        <v>-110311.78</v>
      </c>
    </row>
    <row r="22" spans="1:9" s="5" customFormat="1" ht="18.75" customHeight="1">
      <c r="A22" s="18">
        <v>14</v>
      </c>
      <c r="B22" s="9" t="s">
        <v>31</v>
      </c>
      <c r="C22" s="51">
        <f>60000*3</f>
        <v>180000</v>
      </c>
      <c r="D22" s="51">
        <f t="shared" ref="D22:F22" si="9">60000*3</f>
        <v>180000</v>
      </c>
      <c r="E22" s="51">
        <f t="shared" si="9"/>
        <v>180000</v>
      </c>
      <c r="F22" s="51">
        <f t="shared" si="9"/>
        <v>180000</v>
      </c>
      <c r="G22" s="21">
        <f t="shared" si="5"/>
        <v>720000</v>
      </c>
      <c r="H22" s="63">
        <v>472000</v>
      </c>
      <c r="I22" s="44">
        <f t="shared" si="3"/>
        <v>248000</v>
      </c>
    </row>
    <row r="23" spans="1:9" s="5" customFormat="1" ht="15.75">
      <c r="A23" s="14">
        <v>15</v>
      </c>
      <c r="B23" s="14" t="s">
        <v>17</v>
      </c>
      <c r="C23" s="52">
        <f>8404.8*3</f>
        <v>25214.399999999998</v>
      </c>
      <c r="D23" s="15">
        <f t="shared" ref="D23:F23" si="10">8404.8*3</f>
        <v>25214.399999999998</v>
      </c>
      <c r="E23" s="15">
        <f t="shared" si="10"/>
        <v>25214.399999999998</v>
      </c>
      <c r="F23" s="15">
        <f t="shared" si="10"/>
        <v>25214.399999999998</v>
      </c>
      <c r="G23" s="22">
        <f t="shared" ref="G23" si="11">SUM(C23:F23)</f>
        <v>100857.59999999999</v>
      </c>
      <c r="H23" s="66">
        <v>77126.399999999994</v>
      </c>
      <c r="I23" s="27">
        <f t="shared" si="3"/>
        <v>23731.199999999997</v>
      </c>
    </row>
    <row r="24" spans="1:9" s="5" customFormat="1" ht="16.5" thickBot="1">
      <c r="A24" s="14">
        <v>16</v>
      </c>
      <c r="B24" s="14" t="s">
        <v>33</v>
      </c>
      <c r="C24" s="52">
        <f>14500*3</f>
        <v>43500</v>
      </c>
      <c r="D24" s="15">
        <f t="shared" ref="D24:F24" si="12">14500*3</f>
        <v>43500</v>
      </c>
      <c r="E24" s="15">
        <f t="shared" si="12"/>
        <v>43500</v>
      </c>
      <c r="F24" s="15">
        <f t="shared" si="12"/>
        <v>43500</v>
      </c>
      <c r="G24" s="22">
        <f t="shared" si="5"/>
        <v>174000</v>
      </c>
      <c r="H24" s="66">
        <v>130500</v>
      </c>
      <c r="I24" s="27">
        <f t="shared" si="3"/>
        <v>43500</v>
      </c>
    </row>
    <row r="25" spans="1:9" ht="19.5" customHeight="1" thickBot="1">
      <c r="A25" s="103" t="s">
        <v>1</v>
      </c>
      <c r="B25" s="104"/>
      <c r="C25" s="3">
        <f>SUM(C9:C24)</f>
        <v>1818446.5799999998</v>
      </c>
      <c r="D25" s="3">
        <f t="shared" ref="D25:F25" si="13">SUM(D9:D24)</f>
        <v>1818446.5799999998</v>
      </c>
      <c r="E25" s="3">
        <f t="shared" si="13"/>
        <v>1818446.5799999998</v>
      </c>
      <c r="F25" s="3">
        <f t="shared" si="13"/>
        <v>1818446.5799999998</v>
      </c>
      <c r="G25" s="23">
        <f>SUM(G9:G24)</f>
        <v>7273786.3199999994</v>
      </c>
      <c r="H25" s="68">
        <f>SUM(H9:H24)</f>
        <v>5546388.6900000004</v>
      </c>
      <c r="I25" s="29">
        <f t="shared" si="3"/>
        <v>1727397.629999999</v>
      </c>
    </row>
    <row r="26" spans="1:9" ht="19.5" customHeight="1" thickBot="1">
      <c r="A26" s="97" t="s">
        <v>18</v>
      </c>
      <c r="B26" s="98"/>
      <c r="C26" s="98"/>
      <c r="D26" s="98"/>
      <c r="E26" s="98"/>
      <c r="F26" s="99"/>
      <c r="G26" s="56">
        <f>G34</f>
        <v>2079052.7999999998</v>
      </c>
      <c r="H26" s="62">
        <f>H34</f>
        <v>1699951.32</v>
      </c>
      <c r="I26" s="57">
        <f t="shared" si="3"/>
        <v>379101.47999999975</v>
      </c>
    </row>
    <row r="27" spans="1:9" ht="48" customHeight="1">
      <c r="A27" s="19">
        <v>17</v>
      </c>
      <c r="B27" s="9" t="s">
        <v>29</v>
      </c>
      <c r="C27" s="51">
        <f>(128854.4+100)*3</f>
        <v>386863.19999999995</v>
      </c>
      <c r="D27" s="13">
        <f t="shared" ref="D27:F27" si="14">(128854.4+100)*3</f>
        <v>386863.19999999995</v>
      </c>
      <c r="E27" s="13">
        <f t="shared" si="14"/>
        <v>386863.19999999995</v>
      </c>
      <c r="F27" s="13">
        <f t="shared" si="14"/>
        <v>386863.19999999995</v>
      </c>
      <c r="G27" s="24">
        <f>SUM(C27:F27)</f>
        <v>1547452.7999999998</v>
      </c>
      <c r="H27" s="69">
        <v>1270152.54</v>
      </c>
      <c r="I27" s="30">
        <f t="shared" si="3"/>
        <v>277300.25999999978</v>
      </c>
    </row>
    <row r="28" spans="1:9" ht="24.75" customHeight="1">
      <c r="A28" s="19">
        <v>18</v>
      </c>
      <c r="B28" s="10" t="s">
        <v>2</v>
      </c>
      <c r="C28" s="54">
        <f>33000*3</f>
        <v>99000</v>
      </c>
      <c r="D28" s="20">
        <f t="shared" ref="D28:F28" si="15">33000*3</f>
        <v>99000</v>
      </c>
      <c r="E28" s="20">
        <f t="shared" si="15"/>
        <v>99000</v>
      </c>
      <c r="F28" s="20">
        <f t="shared" si="15"/>
        <v>99000</v>
      </c>
      <c r="G28" s="25">
        <f t="shared" ref="G28:G33" si="16">SUM(C28:F28)</f>
        <v>396000</v>
      </c>
      <c r="H28" s="70">
        <v>297000</v>
      </c>
      <c r="I28" s="31">
        <f t="shared" si="3"/>
        <v>99000</v>
      </c>
    </row>
    <row r="29" spans="1:9" ht="18.75" customHeight="1">
      <c r="A29" s="19">
        <v>19</v>
      </c>
      <c r="B29" s="10" t="s">
        <v>25</v>
      </c>
      <c r="C29" s="54">
        <f>2500*3</f>
        <v>7500</v>
      </c>
      <c r="D29" s="20">
        <f t="shared" ref="D29:F29" si="17">2500*3</f>
        <v>7500</v>
      </c>
      <c r="E29" s="20">
        <f t="shared" si="17"/>
        <v>7500</v>
      </c>
      <c r="F29" s="20">
        <f t="shared" si="17"/>
        <v>7500</v>
      </c>
      <c r="G29" s="25">
        <f t="shared" si="16"/>
        <v>30000</v>
      </c>
      <c r="H29" s="70">
        <f>6634+10000+1364.06</f>
        <v>17998.060000000001</v>
      </c>
      <c r="I29" s="31">
        <f t="shared" si="3"/>
        <v>12001.939999999999</v>
      </c>
    </row>
    <row r="30" spans="1:9" ht="19.5" customHeight="1">
      <c r="A30" s="19">
        <v>20</v>
      </c>
      <c r="B30" s="10" t="s">
        <v>20</v>
      </c>
      <c r="C30" s="54">
        <f>2500*3</f>
        <v>7500</v>
      </c>
      <c r="D30" s="20">
        <f t="shared" ref="D30:F30" si="18">2500*3</f>
        <v>7500</v>
      </c>
      <c r="E30" s="20">
        <f t="shared" si="18"/>
        <v>7500</v>
      </c>
      <c r="F30" s="20">
        <f t="shared" si="18"/>
        <v>7500</v>
      </c>
      <c r="G30" s="25">
        <f t="shared" si="16"/>
        <v>30000</v>
      </c>
      <c r="H30" s="70">
        <v>42001.8</v>
      </c>
      <c r="I30" s="31">
        <f t="shared" si="3"/>
        <v>-12001.800000000003</v>
      </c>
    </row>
    <row r="31" spans="1:9" ht="17.25" customHeight="1">
      <c r="A31" s="19">
        <v>21</v>
      </c>
      <c r="B31" s="10" t="s">
        <v>3</v>
      </c>
      <c r="C31" s="54">
        <f>2400*3</f>
        <v>7200</v>
      </c>
      <c r="D31" s="20">
        <f t="shared" ref="D31:F31" si="19">2400*3</f>
        <v>7200</v>
      </c>
      <c r="E31" s="20">
        <f t="shared" si="19"/>
        <v>7200</v>
      </c>
      <c r="F31" s="20">
        <f t="shared" si="19"/>
        <v>7200</v>
      </c>
      <c r="G31" s="25">
        <f t="shared" si="16"/>
        <v>28800</v>
      </c>
      <c r="H31" s="70">
        <v>35398.92</v>
      </c>
      <c r="I31" s="31">
        <f t="shared" si="3"/>
        <v>-6598.9199999999983</v>
      </c>
    </row>
    <row r="32" spans="1:9" ht="28.5" customHeight="1">
      <c r="A32" s="19">
        <v>22</v>
      </c>
      <c r="B32" s="10" t="s">
        <v>32</v>
      </c>
      <c r="C32" s="54">
        <f>(960+2200+240)*3</f>
        <v>10200</v>
      </c>
      <c r="D32" s="20">
        <f t="shared" ref="D32:F32" si="20">(960+2200+240)*3</f>
        <v>10200</v>
      </c>
      <c r="E32" s="20">
        <f t="shared" si="20"/>
        <v>10200</v>
      </c>
      <c r="F32" s="20">
        <f t="shared" si="20"/>
        <v>10200</v>
      </c>
      <c r="G32" s="25">
        <f t="shared" si="16"/>
        <v>40800</v>
      </c>
      <c r="H32" s="70">
        <v>33900</v>
      </c>
      <c r="I32" s="31">
        <f t="shared" si="3"/>
        <v>6900</v>
      </c>
    </row>
    <row r="33" spans="1:9" s="5" customFormat="1" ht="16.5" customHeight="1" thickBot="1">
      <c r="A33" s="19">
        <v>23</v>
      </c>
      <c r="B33" s="14" t="s">
        <v>19</v>
      </c>
      <c r="C33" s="52">
        <v>1500</v>
      </c>
      <c r="D33" s="15">
        <v>1500</v>
      </c>
      <c r="E33" s="15">
        <v>1500</v>
      </c>
      <c r="F33" s="15">
        <v>1500</v>
      </c>
      <c r="G33" s="25">
        <f t="shared" si="16"/>
        <v>6000</v>
      </c>
      <c r="H33" s="71">
        <v>3500</v>
      </c>
      <c r="I33" s="32">
        <f t="shared" si="3"/>
        <v>2500</v>
      </c>
    </row>
    <row r="34" spans="1:9" ht="15" customHeight="1" thickBot="1">
      <c r="A34" s="103" t="s">
        <v>1</v>
      </c>
      <c r="B34" s="104"/>
      <c r="C34" s="3">
        <f t="shared" ref="C34:G34" si="21">SUM(C27:C33)</f>
        <v>519763.19999999995</v>
      </c>
      <c r="D34" s="3">
        <f t="shared" si="21"/>
        <v>519763.19999999995</v>
      </c>
      <c r="E34" s="3">
        <f t="shared" si="21"/>
        <v>519763.19999999995</v>
      </c>
      <c r="F34" s="3">
        <f t="shared" si="21"/>
        <v>519763.19999999995</v>
      </c>
      <c r="G34" s="23">
        <f t="shared" si="21"/>
        <v>2079052.7999999998</v>
      </c>
      <c r="H34" s="68">
        <f>SUM(H27:H33)</f>
        <v>1699951.32</v>
      </c>
      <c r="I34" s="29">
        <f t="shared" si="3"/>
        <v>379101.47999999975</v>
      </c>
    </row>
    <row r="35" spans="1:9" ht="19.5" customHeight="1" thickBot="1">
      <c r="A35" s="105" t="s">
        <v>22</v>
      </c>
      <c r="B35" s="106"/>
      <c r="C35" s="106"/>
      <c r="D35" s="106"/>
      <c r="E35" s="106"/>
      <c r="F35" s="107"/>
      <c r="G35" s="58">
        <f>G36</f>
        <v>1560000</v>
      </c>
      <c r="H35" s="72">
        <f>H36</f>
        <v>1170000</v>
      </c>
      <c r="I35" s="55">
        <f t="shared" si="3"/>
        <v>390000</v>
      </c>
    </row>
    <row r="36" spans="1:9" ht="24.75" customHeight="1" thickBot="1">
      <c r="A36" s="19">
        <v>24</v>
      </c>
      <c r="B36" s="10" t="s">
        <v>23</v>
      </c>
      <c r="C36" s="54">
        <f>130000*3</f>
        <v>390000</v>
      </c>
      <c r="D36" s="20">
        <f t="shared" ref="D36:F36" si="22">130000*3</f>
        <v>390000</v>
      </c>
      <c r="E36" s="20">
        <f t="shared" si="22"/>
        <v>390000</v>
      </c>
      <c r="F36" s="20">
        <f t="shared" si="22"/>
        <v>390000</v>
      </c>
      <c r="G36" s="26">
        <f>SUM(C36:F36)</f>
        <v>1560000</v>
      </c>
      <c r="H36" s="70">
        <v>1170000</v>
      </c>
      <c r="I36" s="31">
        <f t="shared" si="3"/>
        <v>390000</v>
      </c>
    </row>
    <row r="37" spans="1:9" ht="19.5" customHeight="1" thickBot="1">
      <c r="A37" s="103" t="s">
        <v>1</v>
      </c>
      <c r="B37" s="104"/>
      <c r="C37" s="3">
        <f t="shared" ref="C37:H37" si="23">SUM(C36:C36)</f>
        <v>390000</v>
      </c>
      <c r="D37" s="3">
        <f t="shared" si="23"/>
        <v>390000</v>
      </c>
      <c r="E37" s="3">
        <f t="shared" si="23"/>
        <v>390000</v>
      </c>
      <c r="F37" s="3">
        <f t="shared" si="23"/>
        <v>390000</v>
      </c>
      <c r="G37" s="23">
        <f t="shared" si="23"/>
        <v>1560000</v>
      </c>
      <c r="H37" s="73">
        <f t="shared" si="23"/>
        <v>1170000</v>
      </c>
      <c r="I37" s="33">
        <f t="shared" si="3"/>
        <v>390000</v>
      </c>
    </row>
  </sheetData>
  <mergeCells count="26">
    <mergeCell ref="I9:I15"/>
    <mergeCell ref="H9:H15"/>
    <mergeCell ref="F4:F6"/>
    <mergeCell ref="G4:G6"/>
    <mergeCell ref="A7:F7"/>
    <mergeCell ref="C4:C6"/>
    <mergeCell ref="D4:D6"/>
    <mergeCell ref="E4:E6"/>
    <mergeCell ref="I4:I6"/>
    <mergeCell ref="C9:C15"/>
    <mergeCell ref="D9:D15"/>
    <mergeCell ref="E9:E15"/>
    <mergeCell ref="B4:B6"/>
    <mergeCell ref="A37:B37"/>
    <mergeCell ref="A34:B34"/>
    <mergeCell ref="A35:F35"/>
    <mergeCell ref="F9:F15"/>
    <mergeCell ref="G9:G15"/>
    <mergeCell ref="A26:F26"/>
    <mergeCell ref="A25:B25"/>
    <mergeCell ref="A1:D1"/>
    <mergeCell ref="A3:H3"/>
    <mergeCell ref="E1:H1"/>
    <mergeCell ref="A4:A6"/>
    <mergeCell ref="A8:F8"/>
    <mergeCell ref="H4:H6"/>
  </mergeCells>
  <phoneticPr fontId="1" type="noConversion"/>
  <pageMargins left="0.16" right="0.15" top="0.17" bottom="0.21" header="0.16" footer="0.2"/>
  <pageSetup paperSize="9" scale="71" fitToHeight="3" orientation="landscape" verticalDpi="0" r:id="rId1"/>
  <headerFooter alignWithMargins="0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221"/>
  <sheetViews>
    <sheetView topLeftCell="A199" workbookViewId="0">
      <selection activeCell="H14" sqref="H14"/>
    </sheetView>
  </sheetViews>
  <sheetFormatPr defaultRowHeight="12.75"/>
  <cols>
    <col min="2" max="2" width="40" customWidth="1"/>
    <col min="3" max="3" width="15" customWidth="1"/>
    <col min="4" max="4" width="16.42578125" customWidth="1"/>
  </cols>
  <sheetData>
    <row r="2" spans="2:4">
      <c r="B2" s="136" t="s">
        <v>152</v>
      </c>
      <c r="C2" s="134" t="s">
        <v>153</v>
      </c>
      <c r="D2" s="135"/>
    </row>
    <row r="3" spans="2:4">
      <c r="B3" s="137"/>
      <c r="C3" s="134" t="s">
        <v>42</v>
      </c>
      <c r="D3" s="135"/>
    </row>
    <row r="4" spans="2:4">
      <c r="B4" s="130" t="s">
        <v>43</v>
      </c>
      <c r="C4" s="76" t="s">
        <v>153</v>
      </c>
      <c r="D4" s="77">
        <v>14961</v>
      </c>
    </row>
    <row r="5" spans="2:4">
      <c r="B5" s="131"/>
      <c r="C5" s="76" t="s">
        <v>42</v>
      </c>
      <c r="D5" s="78">
        <v>1</v>
      </c>
    </row>
    <row r="6" spans="2:4">
      <c r="B6" s="130" t="s">
        <v>44</v>
      </c>
      <c r="C6" s="76" t="s">
        <v>153</v>
      </c>
      <c r="D6" s="79">
        <v>495</v>
      </c>
    </row>
    <row r="7" spans="2:4">
      <c r="B7" s="131"/>
      <c r="C7" s="76" t="s">
        <v>42</v>
      </c>
      <c r="D7" s="78">
        <v>45</v>
      </c>
    </row>
    <row r="8" spans="2:4">
      <c r="B8" s="130" t="s">
        <v>45</v>
      </c>
      <c r="C8" s="76" t="s">
        <v>153</v>
      </c>
      <c r="D8" s="79">
        <v>158</v>
      </c>
    </row>
    <row r="9" spans="2:4">
      <c r="B9" s="131"/>
      <c r="C9" s="76" t="s">
        <v>42</v>
      </c>
      <c r="D9" s="78">
        <v>1</v>
      </c>
    </row>
    <row r="10" spans="2:4">
      <c r="B10" s="130" t="s">
        <v>46</v>
      </c>
      <c r="C10" s="76" t="s">
        <v>153</v>
      </c>
      <c r="D10" s="79">
        <v>40</v>
      </c>
    </row>
    <row r="11" spans="2:4">
      <c r="B11" s="131"/>
      <c r="C11" s="76" t="s">
        <v>42</v>
      </c>
      <c r="D11" s="78">
        <v>1</v>
      </c>
    </row>
    <row r="12" spans="2:4">
      <c r="B12" s="130" t="s">
        <v>47</v>
      </c>
      <c r="C12" s="76" t="s">
        <v>153</v>
      </c>
      <c r="D12" s="77">
        <v>1052</v>
      </c>
    </row>
    <row r="13" spans="2:4">
      <c r="B13" s="131"/>
      <c r="C13" s="76" t="s">
        <v>42</v>
      </c>
      <c r="D13" s="78">
        <v>7</v>
      </c>
    </row>
    <row r="14" spans="2:4">
      <c r="B14" s="130" t="s">
        <v>48</v>
      </c>
      <c r="C14" s="76" t="s">
        <v>153</v>
      </c>
      <c r="D14" s="79">
        <v>289</v>
      </c>
    </row>
    <row r="15" spans="2:4">
      <c r="B15" s="131"/>
      <c r="C15" s="76" t="s">
        <v>42</v>
      </c>
      <c r="D15" s="78">
        <v>1</v>
      </c>
    </row>
    <row r="16" spans="2:4">
      <c r="B16" s="130" t="s">
        <v>49</v>
      </c>
      <c r="C16" s="76" t="s">
        <v>153</v>
      </c>
      <c r="D16" s="79">
        <v>779</v>
      </c>
    </row>
    <row r="17" spans="2:4">
      <c r="B17" s="131"/>
      <c r="C17" s="76" t="s">
        <v>42</v>
      </c>
      <c r="D17" s="78">
        <v>6</v>
      </c>
    </row>
    <row r="18" spans="2:4">
      <c r="B18" s="130" t="s">
        <v>50</v>
      </c>
      <c r="C18" s="76" t="s">
        <v>153</v>
      </c>
      <c r="D18" s="77">
        <v>4350</v>
      </c>
    </row>
    <row r="19" spans="2:4">
      <c r="B19" s="131"/>
      <c r="C19" s="76" t="s">
        <v>42</v>
      </c>
      <c r="D19" s="78">
        <v>3</v>
      </c>
    </row>
    <row r="20" spans="2:4">
      <c r="B20" s="130" t="s">
        <v>51</v>
      </c>
      <c r="C20" s="76" t="s">
        <v>153</v>
      </c>
      <c r="D20" s="77">
        <v>6998</v>
      </c>
    </row>
    <row r="21" spans="2:4">
      <c r="B21" s="131"/>
      <c r="C21" s="76" t="s">
        <v>42</v>
      </c>
      <c r="D21" s="78">
        <v>2</v>
      </c>
    </row>
    <row r="22" spans="2:4">
      <c r="B22" s="130" t="s">
        <v>52</v>
      </c>
      <c r="C22" s="76" t="s">
        <v>153</v>
      </c>
      <c r="D22" s="79">
        <v>129.99</v>
      </c>
    </row>
    <row r="23" spans="2:4">
      <c r="B23" s="131"/>
      <c r="C23" s="76" t="s">
        <v>42</v>
      </c>
      <c r="D23" s="78">
        <v>2</v>
      </c>
    </row>
    <row r="24" spans="2:4">
      <c r="B24" s="130" t="s">
        <v>53</v>
      </c>
      <c r="C24" s="76" t="s">
        <v>153</v>
      </c>
      <c r="D24" s="77">
        <v>1100</v>
      </c>
    </row>
    <row r="25" spans="2:4">
      <c r="B25" s="131"/>
      <c r="C25" s="76" t="s">
        <v>42</v>
      </c>
      <c r="D25" s="78">
        <v>1</v>
      </c>
    </row>
    <row r="26" spans="2:4">
      <c r="B26" s="130" t="s">
        <v>54</v>
      </c>
      <c r="C26" s="76" t="s">
        <v>153</v>
      </c>
      <c r="D26" s="79">
        <v>800</v>
      </c>
    </row>
    <row r="27" spans="2:4">
      <c r="B27" s="131"/>
      <c r="C27" s="76" t="s">
        <v>42</v>
      </c>
      <c r="D27" s="78">
        <v>2</v>
      </c>
    </row>
    <row r="28" spans="2:4">
      <c r="B28" s="130" t="s">
        <v>55</v>
      </c>
      <c r="C28" s="76" t="s">
        <v>153</v>
      </c>
      <c r="D28" s="77">
        <v>6208</v>
      </c>
    </row>
    <row r="29" spans="2:4">
      <c r="B29" s="131"/>
      <c r="C29" s="76" t="s">
        <v>42</v>
      </c>
      <c r="D29" s="78">
        <v>9</v>
      </c>
    </row>
    <row r="30" spans="2:4">
      <c r="B30" s="130" t="s">
        <v>56</v>
      </c>
      <c r="C30" s="76" t="s">
        <v>153</v>
      </c>
      <c r="D30" s="79">
        <v>149</v>
      </c>
    </row>
    <row r="31" spans="2:4">
      <c r="B31" s="131"/>
      <c r="C31" s="76" t="s">
        <v>42</v>
      </c>
      <c r="D31" s="78">
        <v>1</v>
      </c>
    </row>
    <row r="32" spans="2:4">
      <c r="B32" s="130" t="s">
        <v>57</v>
      </c>
      <c r="C32" s="76" t="s">
        <v>153</v>
      </c>
      <c r="D32" s="77">
        <v>126500</v>
      </c>
    </row>
    <row r="33" spans="2:4">
      <c r="B33" s="131"/>
      <c r="C33" s="76" t="s">
        <v>42</v>
      </c>
      <c r="D33" s="78">
        <v>5</v>
      </c>
    </row>
    <row r="34" spans="2:4">
      <c r="B34" s="130" t="s">
        <v>58</v>
      </c>
      <c r="C34" s="76" t="s">
        <v>153</v>
      </c>
      <c r="D34" s="79">
        <v>200</v>
      </c>
    </row>
    <row r="35" spans="2:4">
      <c r="B35" s="131"/>
      <c r="C35" s="76" t="s">
        <v>42</v>
      </c>
      <c r="D35" s="78">
        <v>10</v>
      </c>
    </row>
    <row r="36" spans="2:4">
      <c r="B36" s="130" t="s">
        <v>59</v>
      </c>
      <c r="C36" s="76" t="s">
        <v>153</v>
      </c>
      <c r="D36" s="79">
        <v>427</v>
      </c>
    </row>
    <row r="37" spans="2:4">
      <c r="B37" s="131"/>
      <c r="C37" s="76" t="s">
        <v>42</v>
      </c>
      <c r="D37" s="78">
        <v>1</v>
      </c>
    </row>
    <row r="38" spans="2:4">
      <c r="B38" s="130" t="s">
        <v>60</v>
      </c>
      <c r="C38" s="76" t="s">
        <v>153</v>
      </c>
      <c r="D38" s="77">
        <v>1870</v>
      </c>
    </row>
    <row r="39" spans="2:4">
      <c r="B39" s="131"/>
      <c r="C39" s="76" t="s">
        <v>42</v>
      </c>
      <c r="D39" s="78">
        <v>1</v>
      </c>
    </row>
    <row r="40" spans="2:4">
      <c r="B40" s="130" t="s">
        <v>61</v>
      </c>
      <c r="C40" s="76" t="s">
        <v>153</v>
      </c>
      <c r="D40" s="79">
        <v>492</v>
      </c>
    </row>
    <row r="41" spans="2:4">
      <c r="B41" s="131"/>
      <c r="C41" s="76" t="s">
        <v>42</v>
      </c>
      <c r="D41" s="78">
        <v>3</v>
      </c>
    </row>
    <row r="42" spans="2:4">
      <c r="B42" s="130" t="s">
        <v>62</v>
      </c>
      <c r="C42" s="76" t="s">
        <v>153</v>
      </c>
      <c r="D42" s="79">
        <v>595</v>
      </c>
    </row>
    <row r="43" spans="2:4">
      <c r="B43" s="131"/>
      <c r="C43" s="76" t="s">
        <v>42</v>
      </c>
      <c r="D43" s="78">
        <v>1</v>
      </c>
    </row>
    <row r="44" spans="2:4">
      <c r="B44" s="130" t="s">
        <v>63</v>
      </c>
      <c r="C44" s="76" t="s">
        <v>153</v>
      </c>
      <c r="D44" s="77">
        <v>101400</v>
      </c>
    </row>
    <row r="45" spans="2:4">
      <c r="B45" s="131"/>
      <c r="C45" s="76" t="s">
        <v>42</v>
      </c>
      <c r="D45" s="78">
        <v>16</v>
      </c>
    </row>
    <row r="46" spans="2:4">
      <c r="B46" s="130" t="s">
        <v>64</v>
      </c>
      <c r="C46" s="76" t="s">
        <v>153</v>
      </c>
      <c r="D46" s="79">
        <v>894</v>
      </c>
    </row>
    <row r="47" spans="2:4">
      <c r="B47" s="131"/>
      <c r="C47" s="76" t="s">
        <v>42</v>
      </c>
      <c r="D47" s="78">
        <v>2</v>
      </c>
    </row>
    <row r="48" spans="2:4">
      <c r="B48" s="130" t="s">
        <v>65</v>
      </c>
      <c r="C48" s="76" t="s">
        <v>153</v>
      </c>
      <c r="D48" s="79">
        <v>882</v>
      </c>
    </row>
    <row r="49" spans="2:4">
      <c r="B49" s="131"/>
      <c r="C49" s="76" t="s">
        <v>42</v>
      </c>
      <c r="D49" s="78">
        <v>2</v>
      </c>
    </row>
    <row r="50" spans="2:4">
      <c r="B50" s="130" t="s">
        <v>66</v>
      </c>
      <c r="C50" s="76" t="s">
        <v>153</v>
      </c>
      <c r="D50" s="77">
        <v>1641</v>
      </c>
    </row>
    <row r="51" spans="2:4">
      <c r="B51" s="131"/>
      <c r="C51" s="76" t="s">
        <v>42</v>
      </c>
      <c r="D51" s="78">
        <v>15</v>
      </c>
    </row>
    <row r="52" spans="2:4">
      <c r="B52" s="130" t="s">
        <v>67</v>
      </c>
      <c r="C52" s="76" t="s">
        <v>153</v>
      </c>
      <c r="D52" s="79">
        <v>652</v>
      </c>
    </row>
    <row r="53" spans="2:4">
      <c r="B53" s="131"/>
      <c r="C53" s="76" t="s">
        <v>42</v>
      </c>
      <c r="D53" s="78">
        <v>2</v>
      </c>
    </row>
    <row r="54" spans="2:4">
      <c r="B54" s="130" t="s">
        <v>68</v>
      </c>
      <c r="C54" s="76" t="s">
        <v>153</v>
      </c>
      <c r="D54" s="77">
        <v>1345</v>
      </c>
    </row>
    <row r="55" spans="2:4">
      <c r="B55" s="131"/>
      <c r="C55" s="76" t="s">
        <v>42</v>
      </c>
      <c r="D55" s="78">
        <v>1</v>
      </c>
    </row>
    <row r="56" spans="2:4">
      <c r="B56" s="130" t="s">
        <v>69</v>
      </c>
      <c r="C56" s="76" t="s">
        <v>153</v>
      </c>
      <c r="D56" s="79">
        <v>698</v>
      </c>
    </row>
    <row r="57" spans="2:4">
      <c r="B57" s="131"/>
      <c r="C57" s="76" t="s">
        <v>42</v>
      </c>
      <c r="D57" s="78">
        <v>1</v>
      </c>
    </row>
    <row r="58" spans="2:4">
      <c r="B58" s="130" t="s">
        <v>70</v>
      </c>
      <c r="C58" s="76" t="s">
        <v>153</v>
      </c>
      <c r="D58" s="77">
        <v>1610</v>
      </c>
    </row>
    <row r="59" spans="2:4">
      <c r="B59" s="131"/>
      <c r="C59" s="76" t="s">
        <v>42</v>
      </c>
      <c r="D59" s="78">
        <v>1</v>
      </c>
    </row>
    <row r="60" spans="2:4">
      <c r="B60" s="130" t="s">
        <v>71</v>
      </c>
      <c r="C60" s="76" t="s">
        <v>153</v>
      </c>
      <c r="D60" s="79">
        <v>700</v>
      </c>
    </row>
    <row r="61" spans="2:4">
      <c r="B61" s="131"/>
      <c r="C61" s="76" t="s">
        <v>42</v>
      </c>
      <c r="D61" s="78">
        <v>1</v>
      </c>
    </row>
    <row r="62" spans="2:4">
      <c r="B62" s="130" t="s">
        <v>72</v>
      </c>
      <c r="C62" s="76" t="s">
        <v>153</v>
      </c>
      <c r="D62" s="77">
        <v>2400</v>
      </c>
    </row>
    <row r="63" spans="2:4">
      <c r="B63" s="131"/>
      <c r="C63" s="76" t="s">
        <v>42</v>
      </c>
      <c r="D63" s="78">
        <v>6</v>
      </c>
    </row>
    <row r="64" spans="2:4">
      <c r="B64" s="130" t="s">
        <v>73</v>
      </c>
      <c r="C64" s="76" t="s">
        <v>153</v>
      </c>
      <c r="D64" s="77">
        <v>1260</v>
      </c>
    </row>
    <row r="65" spans="2:4">
      <c r="B65" s="131"/>
      <c r="C65" s="76" t="s">
        <v>42</v>
      </c>
      <c r="D65" s="78">
        <v>3</v>
      </c>
    </row>
    <row r="66" spans="2:4">
      <c r="B66" s="130" t="s">
        <v>74</v>
      </c>
      <c r="C66" s="76" t="s">
        <v>153</v>
      </c>
      <c r="D66" s="77">
        <v>2374.87</v>
      </c>
    </row>
    <row r="67" spans="2:4">
      <c r="B67" s="131"/>
      <c r="C67" s="76" t="s">
        <v>42</v>
      </c>
      <c r="D67" s="78">
        <v>20</v>
      </c>
    </row>
    <row r="68" spans="2:4">
      <c r="B68" s="130" t="s">
        <v>75</v>
      </c>
      <c r="C68" s="76" t="s">
        <v>153</v>
      </c>
      <c r="D68" s="77">
        <v>3876.06</v>
      </c>
    </row>
    <row r="69" spans="2:4">
      <c r="B69" s="131"/>
      <c r="C69" s="76" t="s">
        <v>42</v>
      </c>
      <c r="D69" s="78">
        <v>20</v>
      </c>
    </row>
    <row r="70" spans="2:4">
      <c r="B70" s="130" t="s">
        <v>76</v>
      </c>
      <c r="C70" s="76" t="s">
        <v>153</v>
      </c>
      <c r="D70" s="79">
        <v>910</v>
      </c>
    </row>
    <row r="71" spans="2:4">
      <c r="B71" s="131"/>
      <c r="C71" s="76" t="s">
        <v>42</v>
      </c>
      <c r="D71" s="78">
        <v>2</v>
      </c>
    </row>
    <row r="72" spans="2:4">
      <c r="B72" s="130" t="s">
        <v>77</v>
      </c>
      <c r="C72" s="76" t="s">
        <v>153</v>
      </c>
      <c r="D72" s="77">
        <v>2940</v>
      </c>
    </row>
    <row r="73" spans="2:4">
      <c r="B73" s="131"/>
      <c r="C73" s="76" t="s">
        <v>42</v>
      </c>
      <c r="D73" s="78">
        <v>14</v>
      </c>
    </row>
    <row r="74" spans="2:4">
      <c r="B74" s="130" t="s">
        <v>78</v>
      </c>
      <c r="C74" s="76" t="s">
        <v>153</v>
      </c>
      <c r="D74" s="77">
        <v>49481</v>
      </c>
    </row>
    <row r="75" spans="2:4">
      <c r="B75" s="131"/>
      <c r="C75" s="76" t="s">
        <v>42</v>
      </c>
      <c r="D75" s="78">
        <v>19</v>
      </c>
    </row>
    <row r="76" spans="2:4">
      <c r="B76" s="130" t="s">
        <v>79</v>
      </c>
      <c r="C76" s="76" t="s">
        <v>153</v>
      </c>
      <c r="D76" s="79">
        <v>376</v>
      </c>
    </row>
    <row r="77" spans="2:4">
      <c r="B77" s="131"/>
      <c r="C77" s="76" t="s">
        <v>42</v>
      </c>
      <c r="D77" s="78">
        <v>2</v>
      </c>
    </row>
    <row r="78" spans="2:4">
      <c r="B78" s="130" t="s">
        <v>80</v>
      </c>
      <c r="C78" s="76" t="s">
        <v>153</v>
      </c>
      <c r="D78" s="77">
        <v>4823</v>
      </c>
    </row>
    <row r="79" spans="2:4">
      <c r="B79" s="131"/>
      <c r="C79" s="76" t="s">
        <v>42</v>
      </c>
      <c r="D79" s="78">
        <v>13</v>
      </c>
    </row>
    <row r="80" spans="2:4">
      <c r="B80" s="130" t="s">
        <v>81</v>
      </c>
      <c r="C80" s="76" t="s">
        <v>153</v>
      </c>
      <c r="D80" s="77">
        <v>4998</v>
      </c>
    </row>
    <row r="81" spans="2:4">
      <c r="B81" s="131"/>
      <c r="C81" s="76" t="s">
        <v>42</v>
      </c>
      <c r="D81" s="78">
        <v>18</v>
      </c>
    </row>
    <row r="82" spans="2:4">
      <c r="B82" s="130" t="s">
        <v>82</v>
      </c>
      <c r="C82" s="76" t="s">
        <v>153</v>
      </c>
      <c r="D82" s="79">
        <v>400</v>
      </c>
    </row>
    <row r="83" spans="2:4">
      <c r="B83" s="131"/>
      <c r="C83" s="76" t="s">
        <v>42</v>
      </c>
      <c r="D83" s="78">
        <v>2</v>
      </c>
    </row>
    <row r="84" spans="2:4">
      <c r="B84" s="130" t="s">
        <v>83</v>
      </c>
      <c r="C84" s="76" t="s">
        <v>153</v>
      </c>
      <c r="D84" s="79">
        <v>34</v>
      </c>
    </row>
    <row r="85" spans="2:4">
      <c r="B85" s="131"/>
      <c r="C85" s="76" t="s">
        <v>42</v>
      </c>
      <c r="D85" s="78">
        <v>1</v>
      </c>
    </row>
    <row r="86" spans="2:4">
      <c r="B86" s="130" t="s">
        <v>84</v>
      </c>
      <c r="C86" s="76" t="s">
        <v>153</v>
      </c>
      <c r="D86" s="77">
        <v>3510</v>
      </c>
    </row>
    <row r="87" spans="2:4">
      <c r="B87" s="131"/>
      <c r="C87" s="76" t="s">
        <v>42</v>
      </c>
      <c r="D87" s="78">
        <v>60</v>
      </c>
    </row>
    <row r="88" spans="2:4">
      <c r="B88" s="130" t="s">
        <v>85</v>
      </c>
      <c r="C88" s="76" t="s">
        <v>153</v>
      </c>
      <c r="D88" s="79">
        <v>250</v>
      </c>
    </row>
    <row r="89" spans="2:4">
      <c r="B89" s="131"/>
      <c r="C89" s="76" t="s">
        <v>42</v>
      </c>
      <c r="D89" s="78">
        <v>10</v>
      </c>
    </row>
    <row r="90" spans="2:4">
      <c r="B90" s="130" t="s">
        <v>86</v>
      </c>
      <c r="C90" s="76" t="s">
        <v>153</v>
      </c>
      <c r="D90" s="77">
        <v>1955</v>
      </c>
    </row>
    <row r="91" spans="2:4">
      <c r="B91" s="131"/>
      <c r="C91" s="76" t="s">
        <v>42</v>
      </c>
      <c r="D91" s="78">
        <v>15</v>
      </c>
    </row>
    <row r="92" spans="2:4">
      <c r="B92" s="130" t="s">
        <v>87</v>
      </c>
      <c r="C92" s="76" t="s">
        <v>153</v>
      </c>
      <c r="D92" s="77">
        <v>1499</v>
      </c>
    </row>
    <row r="93" spans="2:4">
      <c r="B93" s="131"/>
      <c r="C93" s="76" t="s">
        <v>42</v>
      </c>
      <c r="D93" s="78">
        <v>5</v>
      </c>
    </row>
    <row r="94" spans="2:4">
      <c r="B94" s="130" t="s">
        <v>88</v>
      </c>
      <c r="C94" s="76" t="s">
        <v>153</v>
      </c>
      <c r="D94" s="79">
        <v>478</v>
      </c>
    </row>
    <row r="95" spans="2:4">
      <c r="B95" s="131"/>
      <c r="C95" s="76" t="s">
        <v>42</v>
      </c>
      <c r="D95" s="78">
        <v>1</v>
      </c>
    </row>
    <row r="96" spans="2:4">
      <c r="B96" s="130" t="s">
        <v>89</v>
      </c>
      <c r="C96" s="76" t="s">
        <v>153</v>
      </c>
      <c r="D96" s="79">
        <v>263.33999999999997</v>
      </c>
    </row>
    <row r="97" spans="2:4">
      <c r="B97" s="131"/>
      <c r="C97" s="76" t="s">
        <v>42</v>
      </c>
      <c r="D97" s="78">
        <v>1</v>
      </c>
    </row>
    <row r="98" spans="2:4">
      <c r="B98" s="130" t="s">
        <v>90</v>
      </c>
      <c r="C98" s="76" t="s">
        <v>153</v>
      </c>
      <c r="D98" s="79">
        <v>115</v>
      </c>
    </row>
    <row r="99" spans="2:4">
      <c r="B99" s="131"/>
      <c r="C99" s="76" t="s">
        <v>42</v>
      </c>
      <c r="D99" s="78">
        <v>1</v>
      </c>
    </row>
    <row r="100" spans="2:4">
      <c r="B100" s="130" t="s">
        <v>91</v>
      </c>
      <c r="C100" s="76" t="s">
        <v>153</v>
      </c>
      <c r="D100" s="77">
        <v>1044</v>
      </c>
    </row>
    <row r="101" spans="2:4">
      <c r="B101" s="131"/>
      <c r="C101" s="76" t="s">
        <v>42</v>
      </c>
      <c r="D101" s="78">
        <v>9</v>
      </c>
    </row>
    <row r="102" spans="2:4">
      <c r="B102" s="130" t="s">
        <v>92</v>
      </c>
      <c r="C102" s="76" t="s">
        <v>153</v>
      </c>
      <c r="D102" s="77">
        <v>9975.01</v>
      </c>
    </row>
    <row r="103" spans="2:4">
      <c r="B103" s="131"/>
      <c r="C103" s="76" t="s">
        <v>42</v>
      </c>
      <c r="D103" s="78">
        <v>30</v>
      </c>
    </row>
    <row r="104" spans="2:4">
      <c r="B104" s="130" t="s">
        <v>93</v>
      </c>
      <c r="C104" s="76" t="s">
        <v>153</v>
      </c>
      <c r="D104" s="79">
        <v>178</v>
      </c>
    </row>
    <row r="105" spans="2:4">
      <c r="B105" s="131"/>
      <c r="C105" s="76" t="s">
        <v>42</v>
      </c>
      <c r="D105" s="78">
        <v>1</v>
      </c>
    </row>
    <row r="106" spans="2:4">
      <c r="B106" s="130" t="s">
        <v>94</v>
      </c>
      <c r="C106" s="76" t="s">
        <v>153</v>
      </c>
      <c r="D106" s="77">
        <v>2082.5700000000002</v>
      </c>
    </row>
    <row r="107" spans="2:4">
      <c r="B107" s="131"/>
      <c r="C107" s="76" t="s">
        <v>42</v>
      </c>
      <c r="D107" s="78">
        <v>21</v>
      </c>
    </row>
    <row r="108" spans="2:4">
      <c r="B108" s="130" t="s">
        <v>95</v>
      </c>
      <c r="C108" s="76" t="s">
        <v>153</v>
      </c>
      <c r="D108" s="77">
        <v>2865.02</v>
      </c>
    </row>
    <row r="109" spans="2:4">
      <c r="B109" s="131"/>
      <c r="C109" s="76" t="s">
        <v>42</v>
      </c>
      <c r="D109" s="78">
        <v>11</v>
      </c>
    </row>
    <row r="110" spans="2:4">
      <c r="B110" s="130" t="s">
        <v>96</v>
      </c>
      <c r="C110" s="76" t="s">
        <v>153</v>
      </c>
      <c r="D110" s="77">
        <v>32400</v>
      </c>
    </row>
    <row r="111" spans="2:4">
      <c r="B111" s="131"/>
      <c r="C111" s="76" t="s">
        <v>42</v>
      </c>
      <c r="D111" s="78">
        <v>1</v>
      </c>
    </row>
    <row r="112" spans="2:4">
      <c r="B112" s="130" t="s">
        <v>97</v>
      </c>
      <c r="C112" s="76" t="s">
        <v>153</v>
      </c>
      <c r="D112" s="79">
        <v>176</v>
      </c>
    </row>
    <row r="113" spans="2:4">
      <c r="B113" s="131"/>
      <c r="C113" s="76" t="s">
        <v>42</v>
      </c>
      <c r="D113" s="78">
        <v>1</v>
      </c>
    </row>
    <row r="114" spans="2:4">
      <c r="B114" s="130" t="s">
        <v>98</v>
      </c>
      <c r="C114" s="76" t="s">
        <v>153</v>
      </c>
      <c r="D114" s="79">
        <v>879</v>
      </c>
    </row>
    <row r="115" spans="2:4">
      <c r="B115" s="131"/>
      <c r="C115" s="76" t="s">
        <v>42</v>
      </c>
      <c r="D115" s="78">
        <v>1</v>
      </c>
    </row>
    <row r="116" spans="2:4">
      <c r="B116" s="130" t="s">
        <v>99</v>
      </c>
      <c r="C116" s="76" t="s">
        <v>153</v>
      </c>
      <c r="D116" s="79">
        <v>552</v>
      </c>
    </row>
    <row r="117" spans="2:4">
      <c r="B117" s="131"/>
      <c r="C117" s="76" t="s">
        <v>42</v>
      </c>
      <c r="D117" s="78">
        <v>3</v>
      </c>
    </row>
    <row r="118" spans="2:4">
      <c r="B118" s="130" t="s">
        <v>100</v>
      </c>
      <c r="C118" s="76" t="s">
        <v>153</v>
      </c>
      <c r="D118" s="79">
        <v>558</v>
      </c>
    </row>
    <row r="119" spans="2:4">
      <c r="B119" s="131"/>
      <c r="C119" s="76" t="s">
        <v>42</v>
      </c>
      <c r="D119" s="78">
        <v>1</v>
      </c>
    </row>
    <row r="120" spans="2:4">
      <c r="B120" s="130" t="s">
        <v>101</v>
      </c>
      <c r="C120" s="76" t="s">
        <v>153</v>
      </c>
      <c r="D120" s="77">
        <v>1196</v>
      </c>
    </row>
    <row r="121" spans="2:4">
      <c r="B121" s="131"/>
      <c r="C121" s="76" t="s">
        <v>42</v>
      </c>
      <c r="D121" s="78">
        <v>2</v>
      </c>
    </row>
    <row r="122" spans="2:4">
      <c r="B122" s="130" t="s">
        <v>102</v>
      </c>
      <c r="C122" s="76" t="s">
        <v>153</v>
      </c>
      <c r="D122" s="79">
        <v>37</v>
      </c>
    </row>
    <row r="123" spans="2:4">
      <c r="B123" s="131"/>
      <c r="C123" s="76" t="s">
        <v>42</v>
      </c>
      <c r="D123" s="78">
        <v>1</v>
      </c>
    </row>
    <row r="124" spans="2:4">
      <c r="B124" s="130" t="s">
        <v>103</v>
      </c>
      <c r="C124" s="76" t="s">
        <v>153</v>
      </c>
      <c r="D124" s="79">
        <v>124</v>
      </c>
    </row>
    <row r="125" spans="2:4">
      <c r="B125" s="131"/>
      <c r="C125" s="76" t="s">
        <v>42</v>
      </c>
      <c r="D125" s="78">
        <v>2</v>
      </c>
    </row>
    <row r="126" spans="2:4">
      <c r="B126" s="130" t="s">
        <v>104</v>
      </c>
      <c r="C126" s="76" t="s">
        <v>153</v>
      </c>
      <c r="D126" s="79">
        <v>144.01</v>
      </c>
    </row>
    <row r="127" spans="2:4">
      <c r="B127" s="131"/>
      <c r="C127" s="76" t="s">
        <v>42</v>
      </c>
      <c r="D127" s="78">
        <v>2</v>
      </c>
    </row>
    <row r="128" spans="2:4">
      <c r="B128" s="130" t="s">
        <v>105</v>
      </c>
      <c r="C128" s="76" t="s">
        <v>153</v>
      </c>
      <c r="D128" s="79">
        <v>555</v>
      </c>
    </row>
    <row r="129" spans="2:4">
      <c r="B129" s="131"/>
      <c r="C129" s="76" t="s">
        <v>42</v>
      </c>
      <c r="D129" s="78">
        <v>3</v>
      </c>
    </row>
    <row r="130" spans="2:4">
      <c r="B130" s="130" t="s">
        <v>106</v>
      </c>
      <c r="C130" s="76" t="s">
        <v>153</v>
      </c>
      <c r="D130" s="77">
        <v>32000</v>
      </c>
    </row>
    <row r="131" spans="2:4">
      <c r="B131" s="131"/>
      <c r="C131" s="76" t="s">
        <v>42</v>
      </c>
      <c r="D131" s="78">
        <v>4</v>
      </c>
    </row>
    <row r="132" spans="2:4">
      <c r="B132" s="130" t="s">
        <v>107</v>
      </c>
      <c r="C132" s="76" t="s">
        <v>153</v>
      </c>
      <c r="D132" s="77">
        <v>1189.02</v>
      </c>
    </row>
    <row r="133" spans="2:4">
      <c r="B133" s="131"/>
      <c r="C133" s="76" t="s">
        <v>42</v>
      </c>
      <c r="D133" s="78">
        <v>32</v>
      </c>
    </row>
    <row r="134" spans="2:4">
      <c r="B134" s="130" t="s">
        <v>108</v>
      </c>
      <c r="C134" s="76" t="s">
        <v>153</v>
      </c>
      <c r="D134" s="77">
        <v>3134.93</v>
      </c>
    </row>
    <row r="135" spans="2:4">
      <c r="B135" s="131"/>
      <c r="C135" s="76" t="s">
        <v>42</v>
      </c>
      <c r="D135" s="78">
        <v>61</v>
      </c>
    </row>
    <row r="136" spans="2:4">
      <c r="B136" s="130" t="s">
        <v>109</v>
      </c>
      <c r="C136" s="76" t="s">
        <v>153</v>
      </c>
      <c r="D136" s="77">
        <v>2400</v>
      </c>
    </row>
    <row r="137" spans="2:4">
      <c r="B137" s="131"/>
      <c r="C137" s="76" t="s">
        <v>42</v>
      </c>
      <c r="D137" s="80">
        <v>2000</v>
      </c>
    </row>
    <row r="138" spans="2:4">
      <c r="B138" s="130" t="s">
        <v>110</v>
      </c>
      <c r="C138" s="76" t="s">
        <v>153</v>
      </c>
      <c r="D138" s="79">
        <v>800</v>
      </c>
    </row>
    <row r="139" spans="2:4">
      <c r="B139" s="131"/>
      <c r="C139" s="76" t="s">
        <v>42</v>
      </c>
      <c r="D139" s="78">
        <v>1</v>
      </c>
    </row>
    <row r="140" spans="2:4">
      <c r="B140" s="130" t="s">
        <v>111</v>
      </c>
      <c r="C140" s="76" t="s">
        <v>153</v>
      </c>
      <c r="D140" s="79">
        <v>435</v>
      </c>
    </row>
    <row r="141" spans="2:4">
      <c r="B141" s="131"/>
      <c r="C141" s="76" t="s">
        <v>42</v>
      </c>
      <c r="D141" s="78">
        <v>1</v>
      </c>
    </row>
    <row r="142" spans="2:4">
      <c r="B142" s="130" t="s">
        <v>112</v>
      </c>
      <c r="C142" s="76" t="s">
        <v>153</v>
      </c>
      <c r="D142" s="79">
        <v>469.71</v>
      </c>
    </row>
    <row r="143" spans="2:4">
      <c r="B143" s="131"/>
      <c r="C143" s="76" t="s">
        <v>42</v>
      </c>
      <c r="D143" s="78">
        <v>1.53</v>
      </c>
    </row>
    <row r="144" spans="2:4">
      <c r="B144" s="130" t="s">
        <v>113</v>
      </c>
      <c r="C144" s="76" t="s">
        <v>153</v>
      </c>
      <c r="D144" s="79">
        <v>522</v>
      </c>
    </row>
    <row r="145" spans="2:4">
      <c r="B145" s="131"/>
      <c r="C145" s="76" t="s">
        <v>42</v>
      </c>
      <c r="D145" s="78">
        <v>3</v>
      </c>
    </row>
    <row r="146" spans="2:4">
      <c r="B146" s="130" t="s">
        <v>114</v>
      </c>
      <c r="C146" s="76" t="s">
        <v>153</v>
      </c>
      <c r="D146" s="79">
        <v>147</v>
      </c>
    </row>
    <row r="147" spans="2:4">
      <c r="B147" s="131"/>
      <c r="C147" s="76" t="s">
        <v>42</v>
      </c>
      <c r="D147" s="78">
        <v>3</v>
      </c>
    </row>
    <row r="148" spans="2:4">
      <c r="B148" s="130" t="s">
        <v>115</v>
      </c>
      <c r="C148" s="76" t="s">
        <v>153</v>
      </c>
      <c r="D148" s="77">
        <v>3478.01</v>
      </c>
    </row>
    <row r="149" spans="2:4">
      <c r="B149" s="131"/>
      <c r="C149" s="76" t="s">
        <v>42</v>
      </c>
      <c r="D149" s="78">
        <v>2</v>
      </c>
    </row>
    <row r="150" spans="2:4">
      <c r="B150" s="130" t="s">
        <v>116</v>
      </c>
      <c r="C150" s="76" t="s">
        <v>153</v>
      </c>
      <c r="D150" s="77">
        <v>18352</v>
      </c>
    </row>
    <row r="151" spans="2:4">
      <c r="B151" s="131"/>
      <c r="C151" s="76" t="s">
        <v>42</v>
      </c>
      <c r="D151" s="78">
        <v>74</v>
      </c>
    </row>
    <row r="152" spans="2:4">
      <c r="B152" s="130" t="s">
        <v>117</v>
      </c>
      <c r="C152" s="76" t="s">
        <v>153</v>
      </c>
      <c r="D152" s="79">
        <v>675</v>
      </c>
    </row>
    <row r="153" spans="2:4">
      <c r="B153" s="131"/>
      <c r="C153" s="76" t="s">
        <v>42</v>
      </c>
      <c r="D153" s="78">
        <v>30</v>
      </c>
    </row>
    <row r="154" spans="2:4">
      <c r="B154" s="130" t="s">
        <v>118</v>
      </c>
      <c r="C154" s="76" t="s">
        <v>153</v>
      </c>
      <c r="D154" s="79">
        <v>158</v>
      </c>
    </row>
    <row r="155" spans="2:4">
      <c r="B155" s="131"/>
      <c r="C155" s="76" t="s">
        <v>42</v>
      </c>
      <c r="D155" s="78">
        <v>4</v>
      </c>
    </row>
    <row r="156" spans="2:4">
      <c r="B156" s="130" t="s">
        <v>119</v>
      </c>
      <c r="C156" s="76" t="s">
        <v>153</v>
      </c>
      <c r="D156" s="77">
        <v>1078</v>
      </c>
    </row>
    <row r="157" spans="2:4">
      <c r="B157" s="131"/>
      <c r="C157" s="76" t="s">
        <v>42</v>
      </c>
      <c r="D157" s="78">
        <v>2</v>
      </c>
    </row>
    <row r="158" spans="2:4">
      <c r="B158" s="130" t="s">
        <v>120</v>
      </c>
      <c r="C158" s="76" t="s">
        <v>153</v>
      </c>
      <c r="D158" s="79">
        <v>409</v>
      </c>
    </row>
    <row r="159" spans="2:4">
      <c r="B159" s="131"/>
      <c r="C159" s="76" t="s">
        <v>42</v>
      </c>
      <c r="D159" s="78">
        <v>1</v>
      </c>
    </row>
    <row r="160" spans="2:4">
      <c r="B160" s="130" t="s">
        <v>121</v>
      </c>
      <c r="C160" s="76" t="s">
        <v>153</v>
      </c>
      <c r="D160" s="77">
        <v>2787.01</v>
      </c>
    </row>
    <row r="161" spans="2:4">
      <c r="B161" s="131"/>
      <c r="C161" s="76" t="s">
        <v>42</v>
      </c>
      <c r="D161" s="78">
        <v>5</v>
      </c>
    </row>
    <row r="162" spans="2:4">
      <c r="B162" s="130" t="s">
        <v>122</v>
      </c>
      <c r="C162" s="76" t="s">
        <v>153</v>
      </c>
      <c r="D162" s="79">
        <v>798.01</v>
      </c>
    </row>
    <row r="163" spans="2:4">
      <c r="B163" s="131"/>
      <c r="C163" s="76" t="s">
        <v>42</v>
      </c>
      <c r="D163" s="78">
        <v>2</v>
      </c>
    </row>
    <row r="164" spans="2:4">
      <c r="B164" s="130" t="s">
        <v>123</v>
      </c>
      <c r="C164" s="76" t="s">
        <v>153</v>
      </c>
      <c r="D164" s="77">
        <v>1202</v>
      </c>
    </row>
    <row r="165" spans="2:4">
      <c r="B165" s="131"/>
      <c r="C165" s="76" t="s">
        <v>42</v>
      </c>
      <c r="D165" s="78">
        <v>2</v>
      </c>
    </row>
    <row r="166" spans="2:4">
      <c r="B166" s="130" t="s">
        <v>124</v>
      </c>
      <c r="C166" s="76" t="s">
        <v>153</v>
      </c>
      <c r="D166" s="79">
        <v>436</v>
      </c>
    </row>
    <row r="167" spans="2:4">
      <c r="B167" s="131"/>
      <c r="C167" s="76" t="s">
        <v>42</v>
      </c>
      <c r="D167" s="78">
        <v>1</v>
      </c>
    </row>
    <row r="168" spans="2:4">
      <c r="B168" s="130" t="s">
        <v>125</v>
      </c>
      <c r="C168" s="76" t="s">
        <v>153</v>
      </c>
      <c r="D168" s="79">
        <v>159</v>
      </c>
    </row>
    <row r="169" spans="2:4">
      <c r="B169" s="131"/>
      <c r="C169" s="76" t="s">
        <v>42</v>
      </c>
      <c r="D169" s="78">
        <v>1</v>
      </c>
    </row>
    <row r="170" spans="2:4">
      <c r="B170" s="130" t="s">
        <v>126</v>
      </c>
      <c r="C170" s="76" t="s">
        <v>153</v>
      </c>
      <c r="D170" s="79">
        <v>105</v>
      </c>
    </row>
    <row r="171" spans="2:4">
      <c r="B171" s="131"/>
      <c r="C171" s="76" t="s">
        <v>42</v>
      </c>
      <c r="D171" s="78">
        <v>1</v>
      </c>
    </row>
    <row r="172" spans="2:4">
      <c r="B172" s="130" t="s">
        <v>127</v>
      </c>
      <c r="C172" s="76" t="s">
        <v>153</v>
      </c>
      <c r="D172" s="79">
        <v>98</v>
      </c>
    </row>
    <row r="173" spans="2:4">
      <c r="B173" s="131"/>
      <c r="C173" s="76" t="s">
        <v>42</v>
      </c>
      <c r="D173" s="78">
        <v>1</v>
      </c>
    </row>
    <row r="174" spans="2:4">
      <c r="B174" s="130" t="s">
        <v>128</v>
      </c>
      <c r="C174" s="76" t="s">
        <v>153</v>
      </c>
      <c r="D174" s="79">
        <v>548</v>
      </c>
    </row>
    <row r="175" spans="2:4">
      <c r="B175" s="131"/>
      <c r="C175" s="76" t="s">
        <v>42</v>
      </c>
      <c r="D175" s="78">
        <v>2</v>
      </c>
    </row>
    <row r="176" spans="2:4">
      <c r="B176" s="130" t="s">
        <v>129</v>
      </c>
      <c r="C176" s="76" t="s">
        <v>153</v>
      </c>
      <c r="D176" s="79">
        <v>345</v>
      </c>
    </row>
    <row r="177" spans="2:4">
      <c r="B177" s="131"/>
      <c r="C177" s="76" t="s">
        <v>42</v>
      </c>
      <c r="D177" s="78">
        <v>3</v>
      </c>
    </row>
    <row r="178" spans="2:4">
      <c r="B178" s="130" t="s">
        <v>130</v>
      </c>
      <c r="C178" s="76" t="s">
        <v>153</v>
      </c>
      <c r="D178" s="79">
        <v>160</v>
      </c>
    </row>
    <row r="179" spans="2:4">
      <c r="B179" s="131"/>
      <c r="C179" s="76" t="s">
        <v>42</v>
      </c>
      <c r="D179" s="78">
        <v>1</v>
      </c>
    </row>
    <row r="180" spans="2:4">
      <c r="B180" s="130" t="s">
        <v>131</v>
      </c>
      <c r="C180" s="76" t="s">
        <v>153</v>
      </c>
      <c r="D180" s="79">
        <v>232</v>
      </c>
    </row>
    <row r="181" spans="2:4">
      <c r="B181" s="131"/>
      <c r="C181" s="76" t="s">
        <v>42</v>
      </c>
      <c r="D181" s="78">
        <v>2</v>
      </c>
    </row>
    <row r="182" spans="2:4">
      <c r="B182" s="130" t="s">
        <v>132</v>
      </c>
      <c r="C182" s="76" t="s">
        <v>153</v>
      </c>
      <c r="D182" s="77">
        <v>17000</v>
      </c>
    </row>
    <row r="183" spans="2:4">
      <c r="B183" s="131"/>
      <c r="C183" s="76" t="s">
        <v>42</v>
      </c>
      <c r="D183" s="80">
        <v>2000</v>
      </c>
    </row>
    <row r="184" spans="2:4">
      <c r="B184" s="130" t="s">
        <v>133</v>
      </c>
      <c r="C184" s="76" t="s">
        <v>153</v>
      </c>
      <c r="D184" s="79">
        <v>299</v>
      </c>
    </row>
    <row r="185" spans="2:4">
      <c r="B185" s="131"/>
      <c r="C185" s="76" t="s">
        <v>42</v>
      </c>
      <c r="D185" s="78">
        <v>1</v>
      </c>
    </row>
    <row r="186" spans="2:4">
      <c r="B186" s="130" t="s">
        <v>134</v>
      </c>
      <c r="C186" s="76" t="s">
        <v>153</v>
      </c>
      <c r="D186" s="79">
        <v>473.65</v>
      </c>
    </row>
    <row r="187" spans="2:4">
      <c r="B187" s="131"/>
      <c r="C187" s="76" t="s">
        <v>42</v>
      </c>
      <c r="D187" s="78">
        <v>4</v>
      </c>
    </row>
    <row r="188" spans="2:4">
      <c r="B188" s="130" t="s">
        <v>135</v>
      </c>
      <c r="C188" s="76" t="s">
        <v>153</v>
      </c>
      <c r="D188" s="77">
        <v>2251.44</v>
      </c>
    </row>
    <row r="189" spans="2:4">
      <c r="B189" s="131"/>
      <c r="C189" s="76" t="s">
        <v>42</v>
      </c>
      <c r="D189" s="78">
        <v>30</v>
      </c>
    </row>
    <row r="190" spans="2:4">
      <c r="B190" s="130" t="s">
        <v>136</v>
      </c>
      <c r="C190" s="76" t="s">
        <v>153</v>
      </c>
      <c r="D190" s="79">
        <v>79</v>
      </c>
    </row>
    <row r="191" spans="2:4">
      <c r="B191" s="131"/>
      <c r="C191" s="76" t="s">
        <v>42</v>
      </c>
      <c r="D191" s="78">
        <v>1</v>
      </c>
    </row>
    <row r="192" spans="2:4">
      <c r="B192" s="130" t="s">
        <v>137</v>
      </c>
      <c r="C192" s="76" t="s">
        <v>153</v>
      </c>
      <c r="D192" s="77">
        <v>5618</v>
      </c>
    </row>
    <row r="193" spans="2:4">
      <c r="B193" s="131"/>
      <c r="C193" s="76" t="s">
        <v>42</v>
      </c>
      <c r="D193" s="78">
        <v>22</v>
      </c>
    </row>
    <row r="194" spans="2:4">
      <c r="B194" s="130" t="s">
        <v>138</v>
      </c>
      <c r="C194" s="76" t="s">
        <v>153</v>
      </c>
      <c r="D194" s="77">
        <v>7200</v>
      </c>
    </row>
    <row r="195" spans="2:4">
      <c r="B195" s="131"/>
      <c r="C195" s="76" t="s">
        <v>42</v>
      </c>
      <c r="D195" s="78">
        <v>6</v>
      </c>
    </row>
    <row r="196" spans="2:4">
      <c r="B196" s="130" t="s">
        <v>139</v>
      </c>
      <c r="C196" s="76" t="s">
        <v>153</v>
      </c>
      <c r="D196" s="79">
        <v>774</v>
      </c>
    </row>
    <row r="197" spans="2:4">
      <c r="B197" s="131"/>
      <c r="C197" s="76" t="s">
        <v>42</v>
      </c>
      <c r="D197" s="78">
        <v>3</v>
      </c>
    </row>
    <row r="198" spans="2:4">
      <c r="B198" s="130" t="s">
        <v>140</v>
      </c>
      <c r="C198" s="76" t="s">
        <v>153</v>
      </c>
      <c r="D198" s="79">
        <v>200</v>
      </c>
    </row>
    <row r="199" spans="2:4">
      <c r="B199" s="131"/>
      <c r="C199" s="76" t="s">
        <v>42</v>
      </c>
      <c r="D199" s="78">
        <v>1</v>
      </c>
    </row>
    <row r="200" spans="2:4">
      <c r="B200" s="130" t="s">
        <v>141</v>
      </c>
      <c r="C200" s="76" t="s">
        <v>153</v>
      </c>
      <c r="D200" s="77">
        <v>3144</v>
      </c>
    </row>
    <row r="201" spans="2:4">
      <c r="B201" s="131"/>
      <c r="C201" s="76" t="s">
        <v>42</v>
      </c>
      <c r="D201" s="78">
        <v>14</v>
      </c>
    </row>
    <row r="202" spans="2:4">
      <c r="B202" s="130" t="s">
        <v>142</v>
      </c>
      <c r="C202" s="76" t="s">
        <v>153</v>
      </c>
      <c r="D202" s="79">
        <v>920</v>
      </c>
    </row>
    <row r="203" spans="2:4">
      <c r="B203" s="131"/>
      <c r="C203" s="76" t="s">
        <v>42</v>
      </c>
      <c r="D203" s="78">
        <v>4</v>
      </c>
    </row>
    <row r="204" spans="2:4">
      <c r="B204" s="130" t="s">
        <v>143</v>
      </c>
      <c r="C204" s="76" t="s">
        <v>153</v>
      </c>
      <c r="D204" s="77">
        <v>2803.96</v>
      </c>
    </row>
    <row r="205" spans="2:4">
      <c r="B205" s="131"/>
      <c r="C205" s="76" t="s">
        <v>42</v>
      </c>
      <c r="D205" s="78">
        <v>10</v>
      </c>
    </row>
    <row r="206" spans="2:4">
      <c r="B206" s="130" t="s">
        <v>144</v>
      </c>
      <c r="C206" s="76" t="s">
        <v>153</v>
      </c>
      <c r="D206" s="77">
        <v>1975.98</v>
      </c>
    </row>
    <row r="207" spans="2:4">
      <c r="B207" s="131"/>
      <c r="C207" s="76" t="s">
        <v>42</v>
      </c>
      <c r="D207" s="78">
        <v>8</v>
      </c>
    </row>
    <row r="208" spans="2:4">
      <c r="B208" s="130" t="s">
        <v>145</v>
      </c>
      <c r="C208" s="76" t="s">
        <v>153</v>
      </c>
      <c r="D208" s="77">
        <v>1217</v>
      </c>
    </row>
    <row r="209" spans="2:4">
      <c r="B209" s="131"/>
      <c r="C209" s="76" t="s">
        <v>42</v>
      </c>
      <c r="D209" s="78">
        <v>5</v>
      </c>
    </row>
    <row r="210" spans="2:4">
      <c r="B210" s="130" t="s">
        <v>146</v>
      </c>
      <c r="C210" s="76" t="s">
        <v>153</v>
      </c>
      <c r="D210" s="79">
        <v>368</v>
      </c>
    </row>
    <row r="211" spans="2:4">
      <c r="B211" s="131"/>
      <c r="C211" s="76" t="s">
        <v>42</v>
      </c>
      <c r="D211" s="78">
        <v>30</v>
      </c>
    </row>
    <row r="212" spans="2:4">
      <c r="B212" s="130" t="s">
        <v>147</v>
      </c>
      <c r="C212" s="76" t="s">
        <v>153</v>
      </c>
      <c r="D212" s="77">
        <v>8952</v>
      </c>
    </row>
    <row r="213" spans="2:4">
      <c r="B213" s="131"/>
      <c r="C213" s="76" t="s">
        <v>42</v>
      </c>
      <c r="D213" s="78">
        <v>3</v>
      </c>
    </row>
    <row r="214" spans="2:4">
      <c r="B214" s="130" t="s">
        <v>148</v>
      </c>
      <c r="C214" s="76" t="s">
        <v>153</v>
      </c>
      <c r="D214" s="79">
        <v>177</v>
      </c>
    </row>
    <row r="215" spans="2:4">
      <c r="B215" s="131"/>
      <c r="C215" s="76" t="s">
        <v>42</v>
      </c>
      <c r="D215" s="78">
        <v>2</v>
      </c>
    </row>
    <row r="216" spans="2:4">
      <c r="B216" s="130" t="s">
        <v>149</v>
      </c>
      <c r="C216" s="76" t="s">
        <v>153</v>
      </c>
      <c r="D216" s="79">
        <v>799</v>
      </c>
    </row>
    <row r="217" spans="2:4">
      <c r="B217" s="131"/>
      <c r="C217" s="76" t="s">
        <v>42</v>
      </c>
      <c r="D217" s="78">
        <v>4</v>
      </c>
    </row>
    <row r="218" spans="2:4">
      <c r="B218" s="130" t="s">
        <v>150</v>
      </c>
      <c r="C218" s="76" t="s">
        <v>153</v>
      </c>
      <c r="D218" s="77">
        <v>4728</v>
      </c>
    </row>
    <row r="219" spans="2:4">
      <c r="B219" s="131"/>
      <c r="C219" s="76" t="s">
        <v>42</v>
      </c>
      <c r="D219" s="78">
        <v>13</v>
      </c>
    </row>
    <row r="220" spans="2:4">
      <c r="B220" s="132" t="s">
        <v>151</v>
      </c>
      <c r="C220" s="81" t="s">
        <v>153</v>
      </c>
      <c r="D220" s="82">
        <v>543221.59</v>
      </c>
    </row>
    <row r="221" spans="2:4">
      <c r="B221" s="133"/>
      <c r="C221" s="81" t="s">
        <v>42</v>
      </c>
      <c r="D221" s="83">
        <v>4847.53</v>
      </c>
    </row>
  </sheetData>
  <mergeCells count="112">
    <mergeCell ref="B2:B3"/>
    <mergeCell ref="B4:B5"/>
    <mergeCell ref="B6:B7"/>
    <mergeCell ref="B8:B9"/>
    <mergeCell ref="B10:B11"/>
    <mergeCell ref="B12:B13"/>
    <mergeCell ref="B26:B27"/>
    <mergeCell ref="B28:B29"/>
    <mergeCell ref="B30:B31"/>
    <mergeCell ref="B32:B33"/>
    <mergeCell ref="B34:B35"/>
    <mergeCell ref="B36:B37"/>
    <mergeCell ref="B14:B15"/>
    <mergeCell ref="B16:B17"/>
    <mergeCell ref="B18:B19"/>
    <mergeCell ref="B20:B21"/>
    <mergeCell ref="B22:B23"/>
    <mergeCell ref="B24:B25"/>
    <mergeCell ref="B50:B51"/>
    <mergeCell ref="B52:B53"/>
    <mergeCell ref="B54:B55"/>
    <mergeCell ref="B56:B57"/>
    <mergeCell ref="B58:B59"/>
    <mergeCell ref="B60:B61"/>
    <mergeCell ref="B38:B39"/>
    <mergeCell ref="B40:B41"/>
    <mergeCell ref="B42:B43"/>
    <mergeCell ref="B44:B45"/>
    <mergeCell ref="B46:B47"/>
    <mergeCell ref="B48:B49"/>
    <mergeCell ref="B74:B75"/>
    <mergeCell ref="B76:B77"/>
    <mergeCell ref="B78:B79"/>
    <mergeCell ref="B80:B81"/>
    <mergeCell ref="B82:B83"/>
    <mergeCell ref="B84:B85"/>
    <mergeCell ref="B62:B63"/>
    <mergeCell ref="B64:B65"/>
    <mergeCell ref="B66:B67"/>
    <mergeCell ref="B68:B69"/>
    <mergeCell ref="B70:B71"/>
    <mergeCell ref="B72:B73"/>
    <mergeCell ref="B98:B99"/>
    <mergeCell ref="B100:B101"/>
    <mergeCell ref="B102:B103"/>
    <mergeCell ref="B104:B105"/>
    <mergeCell ref="B106:B107"/>
    <mergeCell ref="B108:B109"/>
    <mergeCell ref="B86:B87"/>
    <mergeCell ref="B88:B89"/>
    <mergeCell ref="B90:B91"/>
    <mergeCell ref="B92:B93"/>
    <mergeCell ref="B94:B95"/>
    <mergeCell ref="B96:B97"/>
    <mergeCell ref="B122:B123"/>
    <mergeCell ref="B124:B125"/>
    <mergeCell ref="B126:B127"/>
    <mergeCell ref="B128:B129"/>
    <mergeCell ref="B130:B131"/>
    <mergeCell ref="B132:B133"/>
    <mergeCell ref="B110:B111"/>
    <mergeCell ref="B112:B113"/>
    <mergeCell ref="B114:B115"/>
    <mergeCell ref="B116:B117"/>
    <mergeCell ref="B118:B119"/>
    <mergeCell ref="B120:B121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74:B175"/>
    <mergeCell ref="B176:B177"/>
    <mergeCell ref="B178:B179"/>
    <mergeCell ref="B180:B181"/>
    <mergeCell ref="B158:B159"/>
    <mergeCell ref="B160:B161"/>
    <mergeCell ref="B162:B163"/>
    <mergeCell ref="B164:B165"/>
    <mergeCell ref="B166:B167"/>
    <mergeCell ref="B168:B169"/>
    <mergeCell ref="B218:B219"/>
    <mergeCell ref="B220:B221"/>
    <mergeCell ref="C2:D2"/>
    <mergeCell ref="C3:D3"/>
    <mergeCell ref="B206:B207"/>
    <mergeCell ref="B208:B209"/>
    <mergeCell ref="B210:B211"/>
    <mergeCell ref="B212:B213"/>
    <mergeCell ref="B214:B215"/>
    <mergeCell ref="B216:B217"/>
    <mergeCell ref="B194:B195"/>
    <mergeCell ref="B196:B197"/>
    <mergeCell ref="B198:B199"/>
    <mergeCell ref="B200:B201"/>
    <mergeCell ref="B202:B203"/>
    <mergeCell ref="B204:B205"/>
    <mergeCell ref="B182:B183"/>
    <mergeCell ref="B184:B185"/>
    <mergeCell ref="B186:B187"/>
    <mergeCell ref="B188:B189"/>
    <mergeCell ref="B190:B191"/>
    <mergeCell ref="B192:B193"/>
    <mergeCell ref="B170:B171"/>
    <mergeCell ref="B172:B17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workbookViewId="0">
      <selection activeCell="B2" sqref="B2:E2"/>
    </sheetView>
  </sheetViews>
  <sheetFormatPr defaultRowHeight="12.75"/>
  <cols>
    <col min="2" max="2" width="9.85546875" bestFit="1" customWidth="1"/>
    <col min="3" max="3" width="43" customWidth="1"/>
    <col min="4" max="4" width="41.28515625" customWidth="1"/>
    <col min="5" max="5" width="24.28515625" customWidth="1"/>
  </cols>
  <sheetData>
    <row r="2" spans="2:5">
      <c r="B2" s="138" t="s">
        <v>179</v>
      </c>
      <c r="C2" s="138"/>
      <c r="D2" s="138"/>
      <c r="E2" s="138"/>
    </row>
    <row r="4" spans="2:5" ht="60">
      <c r="B4" s="74" t="s">
        <v>37</v>
      </c>
      <c r="C4" s="75" t="s">
        <v>168</v>
      </c>
      <c r="D4" s="75" t="s">
        <v>173</v>
      </c>
      <c r="E4" s="86">
        <v>30800</v>
      </c>
    </row>
    <row r="5" spans="2:5" ht="48">
      <c r="B5" s="74" t="s">
        <v>39</v>
      </c>
      <c r="C5" s="75" t="s">
        <v>169</v>
      </c>
      <c r="D5" s="75" t="s">
        <v>174</v>
      </c>
      <c r="E5" s="86">
        <v>138600</v>
      </c>
    </row>
    <row r="6" spans="2:5" ht="36">
      <c r="B6" s="74" t="s">
        <v>40</v>
      </c>
      <c r="C6" s="75" t="s">
        <v>170</v>
      </c>
      <c r="D6" s="75" t="s">
        <v>175</v>
      </c>
      <c r="E6" s="86">
        <v>2880</v>
      </c>
    </row>
    <row r="7" spans="2:5" ht="36">
      <c r="B7" s="74" t="s">
        <v>41</v>
      </c>
      <c r="C7" s="75" t="s">
        <v>171</v>
      </c>
      <c r="D7" s="75" t="s">
        <v>176</v>
      </c>
      <c r="E7" s="86">
        <v>5320</v>
      </c>
    </row>
    <row r="8" spans="2:5" ht="36">
      <c r="B8" s="88">
        <v>43008</v>
      </c>
      <c r="C8" s="75" t="s">
        <v>172</v>
      </c>
      <c r="D8" s="75" t="s">
        <v>177</v>
      </c>
      <c r="E8" s="87">
        <v>6380</v>
      </c>
    </row>
    <row r="9" spans="2:5">
      <c r="E9" s="89">
        <f>SUM(E4:E8)</f>
        <v>183980</v>
      </c>
    </row>
  </sheetData>
  <mergeCells count="1">
    <mergeCell ref="B2:E2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"/>
  <sheetViews>
    <sheetView workbookViewId="0">
      <selection activeCell="B2" sqref="B2"/>
    </sheetView>
  </sheetViews>
  <sheetFormatPr defaultRowHeight="12.75"/>
  <cols>
    <col min="2" max="2" width="13.42578125" customWidth="1"/>
    <col min="3" max="3" width="47.140625" customWidth="1"/>
    <col min="4" max="4" width="33.7109375" customWidth="1"/>
    <col min="6" max="6" width="23.85546875" customWidth="1"/>
  </cols>
  <sheetData>
    <row r="1" spans="2:6">
      <c r="B1" s="142" t="s">
        <v>167</v>
      </c>
      <c r="C1" s="142"/>
      <c r="D1" s="142"/>
      <c r="E1" s="142"/>
      <c r="F1" s="142"/>
    </row>
    <row r="2" spans="2:6" ht="48">
      <c r="B2" s="84" t="s">
        <v>154</v>
      </c>
      <c r="C2" s="85" t="s">
        <v>157</v>
      </c>
      <c r="D2" s="85" t="s">
        <v>166</v>
      </c>
      <c r="E2" s="139">
        <v>118000</v>
      </c>
      <c r="F2" s="139"/>
    </row>
    <row r="3" spans="2:6" ht="48">
      <c r="B3" s="84" t="s">
        <v>154</v>
      </c>
      <c r="C3" s="85" t="s">
        <v>158</v>
      </c>
      <c r="D3" s="85" t="s">
        <v>165</v>
      </c>
      <c r="E3" s="139">
        <v>7000</v>
      </c>
      <c r="F3" s="139"/>
    </row>
    <row r="4" spans="2:6" ht="48">
      <c r="B4" s="84" t="s">
        <v>155</v>
      </c>
      <c r="C4" s="85" t="s">
        <v>159</v>
      </c>
      <c r="D4" s="85" t="s">
        <v>164</v>
      </c>
      <c r="E4" s="139">
        <v>99800</v>
      </c>
      <c r="F4" s="139"/>
    </row>
    <row r="5" spans="2:6" ht="36">
      <c r="B5" s="84" t="s">
        <v>40</v>
      </c>
      <c r="C5" s="85" t="s">
        <v>160</v>
      </c>
      <c r="D5" s="85" t="s">
        <v>163</v>
      </c>
      <c r="E5" s="139">
        <v>392198.40000000002</v>
      </c>
      <c r="F5" s="139"/>
    </row>
    <row r="6" spans="2:6" ht="48">
      <c r="B6" s="84" t="s">
        <v>156</v>
      </c>
      <c r="C6" s="85" t="s">
        <v>161</v>
      </c>
      <c r="D6" s="85" t="s">
        <v>162</v>
      </c>
      <c r="E6" s="139">
        <v>10000</v>
      </c>
      <c r="F6" s="139"/>
    </row>
    <row r="7" spans="2:6">
      <c r="B7" s="140"/>
      <c r="C7" s="140"/>
      <c r="D7" s="140"/>
      <c r="E7" s="141">
        <f>SUM(E2:F6)</f>
        <v>626998.4</v>
      </c>
      <c r="F7" s="141"/>
    </row>
  </sheetData>
  <mergeCells count="8">
    <mergeCell ref="E6:F6"/>
    <mergeCell ref="B7:D7"/>
    <mergeCell ref="E7:F7"/>
    <mergeCell ref="B1:F1"/>
    <mergeCell ref="E2:F2"/>
    <mergeCell ref="E3:F3"/>
    <mergeCell ref="E4:F4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СМЕТА</vt:lpstr>
      <vt:lpstr>Матер-лы</vt:lpstr>
      <vt:lpstr>Прочие незапланирова расходы</vt:lpstr>
      <vt:lpstr>Резервный фонд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1</cp:lastModifiedBy>
  <cp:lastPrinted>2017-10-31T17:40:14Z</cp:lastPrinted>
  <dcterms:created xsi:type="dcterms:W3CDTF">2013-01-29T08:50:27Z</dcterms:created>
  <dcterms:modified xsi:type="dcterms:W3CDTF">2017-12-15T17:20:59Z</dcterms:modified>
</cp:coreProperties>
</file>