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195" windowHeight="8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Лист1!$A$1:$K$98</definedName>
  </definedNames>
  <calcPr calcId="125725"/>
</workbook>
</file>

<file path=xl/calcChain.xml><?xml version="1.0" encoding="utf-8"?>
<calcChain xmlns="http://schemas.openxmlformats.org/spreadsheetml/2006/main">
  <c r="D20" i="1"/>
  <c r="E20"/>
  <c r="F20"/>
  <c r="C20"/>
  <c r="D26"/>
  <c r="E26"/>
  <c r="F26"/>
  <c r="C26"/>
  <c r="K16"/>
  <c r="J16"/>
  <c r="H16"/>
  <c r="G16"/>
  <c r="G9"/>
  <c r="D16"/>
  <c r="E16"/>
  <c r="F16"/>
  <c r="C16"/>
  <c r="D9"/>
  <c r="E9"/>
  <c r="F9"/>
  <c r="D29" l="1"/>
  <c r="E29"/>
  <c r="F29"/>
  <c r="C29"/>
  <c r="D44"/>
  <c r="E44"/>
  <c r="F44"/>
  <c r="C44"/>
  <c r="D27"/>
  <c r="E27"/>
  <c r="F27"/>
  <c r="C27"/>
  <c r="D28"/>
  <c r="E28"/>
  <c r="F28"/>
  <c r="C28"/>
  <c r="D36"/>
  <c r="E36"/>
  <c r="F36"/>
  <c r="C36"/>
  <c r="D33"/>
  <c r="E33"/>
  <c r="F33"/>
  <c r="C33"/>
  <c r="D24"/>
  <c r="E24"/>
  <c r="F24"/>
  <c r="C24"/>
  <c r="D21"/>
  <c r="E21"/>
  <c r="F21"/>
  <c r="C21"/>
  <c r="D19"/>
  <c r="E19"/>
  <c r="F19"/>
  <c r="C19"/>
  <c r="G17"/>
  <c r="D18"/>
  <c r="E18"/>
  <c r="F18"/>
  <c r="C18"/>
  <c r="D17"/>
  <c r="E17"/>
  <c r="F17"/>
  <c r="C17"/>
  <c r="C9"/>
  <c r="D25"/>
  <c r="E25"/>
  <c r="F25"/>
  <c r="C25"/>
  <c r="I36"/>
  <c r="I33"/>
  <c r="I30"/>
  <c r="I29"/>
  <c r="I28"/>
  <c r="I27"/>
  <c r="I26"/>
  <c r="I25"/>
  <c r="I24"/>
  <c r="I21"/>
  <c r="I20"/>
  <c r="I19"/>
  <c r="I18"/>
  <c r="G33" l="1"/>
  <c r="G30"/>
  <c r="H30" s="1"/>
  <c r="K30" s="1"/>
  <c r="G29"/>
  <c r="H29" s="1"/>
  <c r="G28"/>
  <c r="H28" s="1"/>
  <c r="G27"/>
  <c r="H27" s="1"/>
  <c r="F22"/>
  <c r="H9"/>
  <c r="D37"/>
  <c r="D43" s="1"/>
  <c r="E37"/>
  <c r="E43" s="1"/>
  <c r="F37"/>
  <c r="F43" s="1"/>
  <c r="C37"/>
  <c r="C43" s="1"/>
  <c r="D34"/>
  <c r="D42" s="1"/>
  <c r="E34"/>
  <c r="E42" s="1"/>
  <c r="F34"/>
  <c r="F42" s="1"/>
  <c r="C34"/>
  <c r="C42" s="1"/>
  <c r="G18"/>
  <c r="H18" s="1"/>
  <c r="G36"/>
  <c r="G37" s="1"/>
  <c r="G35" s="1"/>
  <c r="G32" l="1"/>
  <c r="H33"/>
  <c r="K33" s="1"/>
  <c r="K32" s="1"/>
  <c r="G44"/>
  <c r="H44" s="1"/>
  <c r="J29"/>
  <c r="K29"/>
  <c r="H34"/>
  <c r="H42" s="1"/>
  <c r="F31"/>
  <c r="F41" s="1"/>
  <c r="F45" s="1"/>
  <c r="H36"/>
  <c r="J36" s="1"/>
  <c r="J37" s="1"/>
  <c r="J35" s="1"/>
  <c r="G19"/>
  <c r="H19" s="1"/>
  <c r="J19" s="1"/>
  <c r="G21"/>
  <c r="H21" s="1"/>
  <c r="J21" s="1"/>
  <c r="G25"/>
  <c r="H25" s="1"/>
  <c r="J25" s="1"/>
  <c r="G26"/>
  <c r="H26" s="1"/>
  <c r="K26" s="1"/>
  <c r="J27"/>
  <c r="K27"/>
  <c r="D31"/>
  <c r="E31"/>
  <c r="G24"/>
  <c r="H24" s="1"/>
  <c r="J24" s="1"/>
  <c r="C31"/>
  <c r="C41" s="1"/>
  <c r="C22"/>
  <c r="E22"/>
  <c r="G20"/>
  <c r="H20" s="1"/>
  <c r="J20" s="1"/>
  <c r="D22"/>
  <c r="D41" s="1"/>
  <c r="D45" s="1"/>
  <c r="J30"/>
  <c r="G43"/>
  <c r="H43" s="1"/>
  <c r="G34"/>
  <c r="G42" s="1"/>
  <c r="K28"/>
  <c r="J28"/>
  <c r="J26"/>
  <c r="J9"/>
  <c r="K9"/>
  <c r="K18"/>
  <c r="J18"/>
  <c r="K19" l="1"/>
  <c r="K24"/>
  <c r="K25"/>
  <c r="K34"/>
  <c r="K36"/>
  <c r="K37" s="1"/>
  <c r="K35" s="1"/>
  <c r="H32"/>
  <c r="J33"/>
  <c r="J32" s="1"/>
  <c r="G31"/>
  <c r="G23" s="1"/>
  <c r="H31"/>
  <c r="H23" s="1"/>
  <c r="H37"/>
  <c r="H35" s="1"/>
  <c r="C45"/>
  <c r="E41"/>
  <c r="E45" s="1"/>
  <c r="K20"/>
  <c r="K22" s="1"/>
  <c r="G22"/>
  <c r="G8" s="1"/>
  <c r="H17"/>
  <c r="J31"/>
  <c r="J23" s="1"/>
  <c r="K8"/>
  <c r="K31" l="1"/>
  <c r="K23"/>
  <c r="K7" s="1"/>
  <c r="K38" s="1"/>
  <c r="J34"/>
  <c r="G7"/>
  <c r="G38" s="1"/>
  <c r="J17"/>
  <c r="H22"/>
  <c r="H8" s="1"/>
  <c r="H7" s="1"/>
  <c r="H38" s="1"/>
  <c r="G41" l="1"/>
  <c r="G45" s="1"/>
  <c r="G46" s="1"/>
  <c r="J8"/>
  <c r="J7" s="1"/>
  <c r="J38" s="1"/>
  <c r="J22"/>
  <c r="G40" l="1"/>
  <c r="H41"/>
  <c r="H45" s="1"/>
  <c r="H40" s="1"/>
  <c r="H46" l="1"/>
</calcChain>
</file>

<file path=xl/comments1.xml><?xml version="1.0" encoding="utf-8"?>
<comments xmlns="http://schemas.openxmlformats.org/spreadsheetml/2006/main">
  <authors>
    <author>Nataliya</author>
  </authors>
  <commentList>
    <comment ref="C17" authorId="0">
      <text>
        <r>
          <rPr>
            <b/>
            <sz val="9"/>
            <color indexed="81"/>
            <rFont val="Tahoma"/>
            <charset val="1"/>
          </rPr>
          <t>Nataliya:</t>
        </r>
        <r>
          <rPr>
            <sz val="9"/>
            <color indexed="81"/>
            <rFont val="Tahoma"/>
            <charset val="1"/>
          </rPr>
          <t xml:space="preserve">
51 575,44 - Ежемес обслужив
566,20 - АСВТ Интернет
625 - Страховка
3191,67 - Освидетельствование
</t>
        </r>
      </text>
    </comment>
  </commentList>
</comments>
</file>

<file path=xl/sharedStrings.xml><?xml version="1.0" encoding="utf-8"?>
<sst xmlns="http://schemas.openxmlformats.org/spreadsheetml/2006/main" count="158" uniqueCount="110">
  <si>
    <t>Наименование статей</t>
  </si>
  <si>
    <t>Итого:</t>
  </si>
  <si>
    <t>Юридические услуги</t>
  </si>
  <si>
    <t>Обслуживание банка</t>
  </si>
  <si>
    <t>1 квартал</t>
  </si>
  <si>
    <t>2 квартал</t>
  </si>
  <si>
    <t>3 квартал</t>
  </si>
  <si>
    <t>4 квартал</t>
  </si>
  <si>
    <t xml:space="preserve">Наладка и эксплуатация инженерного оборудования дома </t>
  </si>
  <si>
    <t xml:space="preserve">Подготовка к сезонной эксплуатации дома </t>
  </si>
  <si>
    <t>Проведение тех. осмотров и мелкий ремонт</t>
  </si>
  <si>
    <t>Устранение аварий и выполнение заявок населения в отношении общего имущества, расположенного в квартирах.</t>
  </si>
  <si>
    <t>Уборка придомовой территории и содержание элементов благоустройства</t>
  </si>
  <si>
    <t>Санитарные работы по содержанию помещений общего пользования, уборка  лестничных клеток и обслуживание мусоропроводов</t>
  </si>
  <si>
    <t>Подготовка к эксплуатации в осенне-зимний период</t>
  </si>
  <si>
    <t>Дератизация, Дезинсекция</t>
  </si>
  <si>
    <t>Техническое обслуживание лифтов +страхование +ежегодное освидетельствование лифтов; проверка «фаза-нуль»</t>
  </si>
  <si>
    <t>№
п/п</t>
  </si>
  <si>
    <t>ООО "Техкомплект"</t>
  </si>
  <si>
    <t>ООО "Сервис -Куркино"</t>
  </si>
  <si>
    <t>Обслуживающая организация</t>
  </si>
  <si>
    <t>Площадь 
расчета
(м2)</t>
  </si>
  <si>
    <t>Среднемесячный расход</t>
  </si>
  <si>
    <t xml:space="preserve"> Х</t>
  </si>
  <si>
    <t>Техническое обслуживание и ремонт системы ДУ и ППА
(Пожарная сигнализация)</t>
  </si>
  <si>
    <t>Договор</t>
  </si>
  <si>
    <t>ООО "Фирма Экология Плюс"</t>
  </si>
  <si>
    <t>Штатное расписание</t>
  </si>
  <si>
    <t xml:space="preserve">Обслуживание ковров </t>
  </si>
  <si>
    <t>Эксплуатационные расходы, в том числе:</t>
  </si>
  <si>
    <t>Расходы на управление, в том числе:</t>
  </si>
  <si>
    <t>Единый налог в связи с применением УСН</t>
  </si>
  <si>
    <t>Программа представления отчетности  ИФНС и Фонды в электронном виде</t>
  </si>
  <si>
    <t>Канцелярские расходы и содержание оргтехники</t>
  </si>
  <si>
    <t>Расходы на формирования фондов,  в том числе:</t>
  </si>
  <si>
    <t xml:space="preserve"> х</t>
  </si>
  <si>
    <t>Х</t>
  </si>
  <si>
    <t>Доходы, в том числе:</t>
  </si>
  <si>
    <t xml:space="preserve">Тарифы на коммунальные услуги, утвержденные в соответствии с действующим законодательством. </t>
  </si>
  <si>
    <t xml:space="preserve"> Двухтарифная оплата: </t>
  </si>
  <si>
    <t>Справочно:</t>
  </si>
  <si>
    <t>Население, проживающее в домах, оборудованных
в установленном порядке стационарными электроплитами</t>
  </si>
  <si>
    <t>а) экономия расходов по смете за предыдущий и текущий год;</t>
  </si>
  <si>
    <t>б) доходы от предпринимательской деятельности ТСЖ;</t>
  </si>
  <si>
    <t>г) суммы, полученные ТСЖ в результате взыскания штрафных санкций, в т.ч. в судебном порядке, в виде пени, штрафов и иных платежей;</t>
  </si>
  <si>
    <t>д) добровольные взносы собственников и иных лиц, желающих оказать содействие реализации уставной деятельности ТСЖ.</t>
  </si>
  <si>
    <t xml:space="preserve">е) иные источники, не запрещенные законом. </t>
  </si>
  <si>
    <t xml:space="preserve">Доходная часть ТСЖ так же может формироваться за счет: </t>
  </si>
  <si>
    <t xml:space="preserve">Подписи членов правления ТСЖ «Путилково-Люкс»: </t>
  </si>
  <si>
    <t>Ежемесячный платеж за электроэнергию МОП  согласно показаниям общедомовых электросчетчиков.</t>
  </si>
  <si>
    <t>Предоставить правлению ТСЖ «Путилково-Люкс» право осуществлять перераспределение средств по соответствующим статьям расходов и дополнительно возникающим
расходам, в том числе за счет образовавшейся экономии средств и остатков средств за предыдущий год. Обязать правления ТСЖ « Путилково- Люкс» о произведенных
перераспределениях средств по соответствующим статьям расходов и дополнительно возникающим расходам, в том числе за счет образовавшейся экономии средств и остатков средств за предыдущий год, в письменной форме уведомлять ревизионную комиссию ТСЖ « Путилково- Люкс» в течении 14 дней. 
Размер платежей и взносов установить для каждого собственника помещения в доме в соответствии с его долей в праве общей собственности на общее имущество в доме пропорционально площади помещении имеющихся в собственности. Т.е. платежи и взносы устанавливать в расчете на квадратный метр принадлежащих собственникам площадей.</t>
  </si>
  <si>
    <t>(_____________________)</t>
  </si>
  <si>
    <t>Оплату коммунальных услуг осуществлять по соответствующим тарифам на счет ТСЖ для последующего перечисления организациям, 
предоставляющим соответствующие услуги собственникам помещений.</t>
  </si>
  <si>
    <t>Планируемые доходы от коммерческой деятельности, в том числе от размещения оборудования</t>
  </si>
  <si>
    <t>Правление ТСЖ предлагает установить размер обязательных платежей для каждого владельца (собственника) помещения в доме в следующем размере:</t>
  </si>
  <si>
    <t>ООО Правовой цент "Партнер"</t>
  </si>
  <si>
    <t>СКБ Контур Пф, ЗАО</t>
  </si>
  <si>
    <t>Расходы по оплате содержания и ремонта жилого и нежилого помещения, текущему и капитальному ремонту общего имущества в многоквартирном доме, всего</t>
  </si>
  <si>
    <t>в) обязательных платежей и взносов в размере, утвержденном Общим собранием ТСЖ, 
в том числе взысканных и уплаченных сумм задолженности по обязательным платежам и взносов за предыдущие годы.</t>
  </si>
  <si>
    <t>Доходы по оплате содержания и ремонта жилого  и нежилого помещения, текущему и капитальному ремонту общего имущества в многоквартирном доме, всего</t>
  </si>
  <si>
    <t>Принята на заседании Правления
Протокол № _______________   
от _________________________</t>
  </si>
  <si>
    <t>Резервный фонд и благоустройство придомовой территории</t>
  </si>
  <si>
    <t>ЧОО Ирбис</t>
  </si>
  <si>
    <t>Расходы на охрану:</t>
  </si>
  <si>
    <t>ИТОГО ДОХОДЫ (сумма строк 1-4)</t>
  </si>
  <si>
    <t>Охрана общедомового имущества и придомовой территории</t>
  </si>
  <si>
    <t>Обслуживание шлагбаумов, домофонов, видеонаблюдения</t>
  </si>
  <si>
    <t>Фонд заработной платы
(Председатель Правления, Бухгалтер, Паспортист) включая налоги с ФОТ</t>
  </si>
  <si>
    <t>Доходы от целевых взносов на охрану общедомового имущества и придомовой территории</t>
  </si>
  <si>
    <t>Доходы от формирования резервного фонда и благоустройство придомовой территории</t>
  </si>
  <si>
    <r>
      <t xml:space="preserve">Пояснения: 
</t>
    </r>
    <r>
      <rPr>
        <sz val="10"/>
        <rFont val="Arial"/>
        <family val="2"/>
        <charset val="204"/>
      </rPr>
      <t xml:space="preserve">При условии экономии средств по статьям накапливающиеся средства будут зачислены в "резервный фонд и благоустройство придомовой территории"
</t>
    </r>
    <r>
      <rPr>
        <b/>
        <sz val="10"/>
        <rFont val="Arial"/>
        <family val="2"/>
        <charset val="204"/>
      </rPr>
      <t xml:space="preserve">По порядку начисления: </t>
    </r>
    <r>
      <rPr>
        <sz val="10"/>
        <rFont val="Arial"/>
        <family val="2"/>
        <charset val="204"/>
      </rPr>
      <t xml:space="preserve">затраты на теплоэнергию на отопления начисляются только в отопительный период; 
</t>
    </r>
    <r>
      <rPr>
        <b/>
        <sz val="10"/>
        <rFont val="Arial"/>
        <family val="2"/>
        <charset val="204"/>
      </rPr>
      <t>По оплате за лифт:</t>
    </r>
    <r>
      <rPr>
        <sz val="10"/>
        <rFont val="Arial"/>
        <family val="2"/>
        <charset val="204"/>
      </rPr>
      <t xml:space="preserve"> согласно ЖК РФ оплата за лифт производится всеми жильцами согласно утвержденным тарифам.</t>
    </r>
  </si>
  <si>
    <t>3.1 Теплоэнергия на отопление</t>
  </si>
  <si>
    <t>3.2 Теплоэнергия на подогрев ГВ</t>
  </si>
  <si>
    <t>2.2 Холодное водоснабжение для нужд горячей воды</t>
  </si>
  <si>
    <r>
      <t xml:space="preserve">Тариф
руб/м2
</t>
    </r>
    <r>
      <rPr>
        <b/>
        <u/>
        <sz val="10"/>
        <rFont val="Arial"/>
        <family val="2"/>
        <charset val="204"/>
      </rPr>
      <t xml:space="preserve">
для жилых
помещений</t>
    </r>
  </si>
  <si>
    <r>
      <t xml:space="preserve">Тариф
руб/м2
</t>
    </r>
    <r>
      <rPr>
        <b/>
        <u/>
        <sz val="10"/>
        <rFont val="Arial"/>
        <family val="2"/>
        <charset val="204"/>
      </rPr>
      <t xml:space="preserve">
для нежилых
помещений</t>
    </r>
  </si>
  <si>
    <t>2.1 На  холодное  водоснабжение</t>
  </si>
  <si>
    <t>2.3 На водоотведение</t>
  </si>
  <si>
    <t>Ежемесячный обязательный платеж в резервный фонд  и благоустройство придомовой территории в размере 2 рублей за кв. м.</t>
  </si>
  <si>
    <t>Ежемесячный платеж за теплоэнергию ОДН  согласно показаниям общедомовых электросчетчиков.</t>
  </si>
  <si>
    <t>Вывоз бытовых отходов, утилизация люминесцентных ламп</t>
  </si>
  <si>
    <t>ИТОГО в год:</t>
  </si>
  <si>
    <t>Услуги связи, почтовые раходы, транспортные расходы</t>
  </si>
  <si>
    <t xml:space="preserve"> руб/м3</t>
  </si>
  <si>
    <t xml:space="preserve"> руб/Гкал</t>
  </si>
  <si>
    <r>
      <t xml:space="preserve">День :7-00  - 23-00    - </t>
    </r>
    <r>
      <rPr>
        <b/>
        <sz val="10"/>
        <rFont val="Arial"/>
        <family val="2"/>
        <charset val="204"/>
      </rPr>
      <t xml:space="preserve"> руб/кВт час</t>
    </r>
  </si>
  <si>
    <r>
      <t>Ночь: 23-00 – 7-00      -</t>
    </r>
    <r>
      <rPr>
        <b/>
        <sz val="10"/>
        <rFont val="Arial"/>
        <family val="2"/>
        <charset val="204"/>
      </rPr>
      <t xml:space="preserve"> руб/кВт час</t>
    </r>
  </si>
  <si>
    <r>
      <t>Однотарифная оплата</t>
    </r>
    <r>
      <rPr>
        <b/>
        <sz val="10"/>
        <rFont val="Arial"/>
        <family val="2"/>
        <charset val="204"/>
      </rPr>
      <t>:  руб/кВт час</t>
    </r>
  </si>
  <si>
    <t>ИТОГО РАСХОДЫ (сумма строк 1-22)</t>
  </si>
  <si>
    <t>ООО "Еврострой"</t>
  </si>
  <si>
    <t>ТСЖ "Путилково-Люкс" заключен договор на обслуживание коллективной антенны с  ООО "Телерадиосеть" № 12/14 от 01.06.2014г, месячная стоимость предоставления услуг 14 500,00 рублей, исходя из количества подключенных к антенне помещений в МКД, тариф на пользования антенной установлен в размере 65 руб/ точку</t>
  </si>
  <si>
    <t>ООО "Карпет-Клин"дог. № КК-010914-105/53-18-Б от 01.09.2014г.</t>
  </si>
  <si>
    <r>
      <t>Утвержден на повторном внеочередном общем собрании членов ТСЖ "Путилково-Люкс" путем заочного голосования         
Протокол № __________
от_</t>
    </r>
    <r>
      <rPr>
        <u/>
        <sz val="12"/>
        <rFont val="Arial"/>
        <family val="2"/>
        <charset val="204"/>
      </rPr>
      <t>________________________</t>
    </r>
  </si>
  <si>
    <t>Товарищество собственников жилья "ПУТИЛКОВО-ЛЮКС"
 ПРОЕКТ Финансовый план на 2016 год (Смета доходов и расходов)</t>
  </si>
  <si>
    <t>1.Тарифы на электроэнергию с 01.01.2016 по 30.06.2016</t>
  </si>
  <si>
    <t xml:space="preserve">Ежемесячный обязательный платеж на охрану общедомового имущества и придомовой территории- 4,80 руб/м2 </t>
  </si>
  <si>
    <r>
      <t xml:space="preserve">Площадь расчета финансового плана  22 937,90 м2 состоит из: 
</t>
    </r>
    <r>
      <rPr>
        <i/>
        <sz val="10"/>
        <rFont val="Arial"/>
        <family val="2"/>
        <charset val="204"/>
      </rPr>
      <t xml:space="preserve">1. Жилые помещения - 20 783,46 м2 (исключая площадь квартир, не имеющих собственников всего - 355,90 м2) кв 75,139,167 и 211
2. Нежилые помещения первого этажа - 2 510,34 м2
</t>
    </r>
  </si>
  <si>
    <t>2. Водоснабжение с  01.01.2016 по 30.06.2016</t>
  </si>
  <si>
    <t>3. Теплоэнергия с  01.01.2016 по 30.06.2016</t>
  </si>
  <si>
    <t>1.Тарифы на электроэнергию с 01.07.2016 по 31.12.2016</t>
  </si>
  <si>
    <t>2. Водоснабжение с 01.07.2016 по 31.12.2016</t>
  </si>
  <si>
    <t>3. Теплоэнергия с 01.07.2016 по 31.12.2016</t>
  </si>
  <si>
    <r>
      <t>Однотарифная оплата</t>
    </r>
    <r>
      <rPr>
        <b/>
        <sz val="10"/>
        <rFont val="Arial"/>
        <family val="2"/>
        <charset val="204"/>
      </rPr>
      <t>: 3,18 руб/кВт час</t>
    </r>
  </si>
  <si>
    <r>
      <t xml:space="preserve">День :7-00  - 23-00    - </t>
    </r>
    <r>
      <rPr>
        <b/>
        <sz val="10"/>
        <rFont val="Arial"/>
        <family val="2"/>
        <charset val="204"/>
      </rPr>
      <t>3,69 руб/кВт час</t>
    </r>
  </si>
  <si>
    <r>
      <t>Ночь: 23-00 – 7-00      -</t>
    </r>
    <r>
      <rPr>
        <b/>
        <sz val="10"/>
        <rFont val="Arial"/>
        <family val="2"/>
        <charset val="204"/>
      </rPr>
      <t>1,25 руб/кВт час</t>
    </r>
  </si>
  <si>
    <t>21,43 руб/м3</t>
  </si>
  <si>
    <t>24,31 руб/м3</t>
  </si>
  <si>
    <t>1 995,73 руб/Гкал</t>
  </si>
  <si>
    <t>1995,73 руб/Гкал</t>
  </si>
  <si>
    <t>Ежемесячный обязательный платеж на содержание и ремонт общедомового имущества - 32,05 руб/м2 для жилых помещений, и 29,00 руб/м2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</si>
</sst>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2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i/>
      <u/>
      <sz val="1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3" fillId="0" borderId="0" xfId="0" applyFont="1"/>
    <xf numFmtId="16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2" fontId="11" fillId="2" borderId="2" xfId="1" applyNumberFormat="1" applyFont="1" applyFill="1" applyBorder="1" applyAlignment="1">
      <alignment horizontal="right" vertical="top"/>
    </xf>
    <xf numFmtId="164" fontId="9" fillId="0" borderId="3" xfId="0" applyNumberFormat="1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5" xfId="0" applyFont="1" applyBorder="1"/>
    <xf numFmtId="0" fontId="5" fillId="0" borderId="0" xfId="0" applyFont="1" applyAlignment="1">
      <alignment vertical="center"/>
    </xf>
    <xf numFmtId="164" fontId="3" fillId="3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0" fontId="15" fillId="0" borderId="0" xfId="0" applyFont="1" applyAlignment="1">
      <alignment horizontal="left"/>
    </xf>
    <xf numFmtId="0" fontId="15" fillId="0" borderId="1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/>
    <xf numFmtId="0" fontId="5" fillId="0" borderId="14" xfId="0" applyFont="1" applyBorder="1" applyAlignment="1"/>
    <xf numFmtId="164" fontId="7" fillId="5" borderId="14" xfId="0" applyNumberFormat="1" applyFont="1" applyFill="1" applyBorder="1" applyAlignment="1">
      <alignment horizontal="center"/>
    </xf>
    <xf numFmtId="164" fontId="7" fillId="5" borderId="15" xfId="0" applyNumberFormat="1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5" fillId="6" borderId="16" xfId="0" applyFont="1" applyFill="1" applyBorder="1" applyAlignment="1">
      <alignment horizontal="left" vertical="center" wrapText="1"/>
    </xf>
    <xf numFmtId="0" fontId="2" fillId="6" borderId="0" xfId="0" applyFont="1" applyFill="1"/>
    <xf numFmtId="0" fontId="15" fillId="6" borderId="17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left" vertical="center" wrapText="1"/>
    </xf>
    <xf numFmtId="0" fontId="15" fillId="6" borderId="13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horizontal="right" vertical="center" wrapText="1"/>
    </xf>
    <xf numFmtId="164" fontId="12" fillId="4" borderId="6" xfId="0" applyNumberFormat="1" applyFont="1" applyFill="1" applyBorder="1" applyAlignment="1">
      <alignment horizontal="right" vertical="center" wrapText="1"/>
    </xf>
    <xf numFmtId="164" fontId="12" fillId="3" borderId="6" xfId="0" applyNumberFormat="1" applyFont="1" applyFill="1" applyBorder="1" applyAlignment="1">
      <alignment horizontal="right" vertical="center" wrapText="1"/>
    </xf>
    <xf numFmtId="164" fontId="12" fillId="5" borderId="6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164" fontId="12" fillId="5" borderId="15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164" fontId="5" fillId="3" borderId="9" xfId="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 wrapText="1"/>
    </xf>
    <xf numFmtId="164" fontId="2" fillId="6" borderId="12" xfId="0" applyNumberFormat="1" applyFont="1" applyFill="1" applyBorder="1" applyAlignment="1">
      <alignment vertical="center" wrapText="1"/>
    </xf>
    <xf numFmtId="164" fontId="5" fillId="6" borderId="12" xfId="0" applyNumberFormat="1" applyFont="1" applyFill="1" applyBorder="1" applyAlignment="1">
      <alignment horizontal="center" vertical="center" wrapText="1"/>
    </xf>
    <xf numFmtId="164" fontId="3" fillId="6" borderId="12" xfId="0" applyNumberFormat="1" applyFont="1" applyFill="1" applyBorder="1" applyAlignment="1">
      <alignment horizontal="center" vertical="center" wrapText="1"/>
    </xf>
    <xf numFmtId="164" fontId="3" fillId="6" borderId="23" xfId="0" applyNumberFormat="1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vertical="center" wrapText="1"/>
    </xf>
    <xf numFmtId="164" fontId="2" fillId="6" borderId="16" xfId="0" applyNumberFormat="1" applyFont="1" applyFill="1" applyBorder="1" applyAlignment="1">
      <alignment vertical="center" wrapText="1"/>
    </xf>
    <xf numFmtId="164" fontId="5" fillId="6" borderId="21" xfId="0" applyNumberFormat="1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horizontal="center" vertical="center" wrapText="1"/>
    </xf>
    <xf numFmtId="164" fontId="3" fillId="6" borderId="24" xfId="0" applyNumberFormat="1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vertical="center" wrapText="1"/>
    </xf>
    <xf numFmtId="164" fontId="2" fillId="6" borderId="25" xfId="0" applyNumberFormat="1" applyFont="1" applyFill="1" applyBorder="1" applyAlignment="1">
      <alignment vertical="center" wrapText="1"/>
    </xf>
    <xf numFmtId="164" fontId="3" fillId="6" borderId="25" xfId="0" applyNumberFormat="1" applyFont="1" applyFill="1" applyBorder="1" applyAlignment="1">
      <alignment horizontal="center" vertical="center" wrapText="1"/>
    </xf>
    <xf numFmtId="164" fontId="3" fillId="6" borderId="26" xfId="0" applyNumberFormat="1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vertical="center" wrapText="1"/>
    </xf>
    <xf numFmtId="164" fontId="3" fillId="7" borderId="23" xfId="0" applyNumberFormat="1" applyFont="1" applyFill="1" applyBorder="1" applyAlignment="1">
      <alignment horizontal="center" vertical="center" wrapText="1"/>
    </xf>
    <xf numFmtId="164" fontId="3" fillId="7" borderId="24" xfId="0" applyNumberFormat="1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vertical="center" wrapText="1"/>
    </xf>
    <xf numFmtId="164" fontId="5" fillId="6" borderId="10" xfId="0" applyNumberFormat="1" applyFont="1" applyFill="1" applyBorder="1" applyAlignment="1">
      <alignment horizontal="center" vertical="center" wrapText="1"/>
    </xf>
    <xf numFmtId="164" fontId="3" fillId="6" borderId="29" xfId="0" applyNumberFormat="1" applyFont="1" applyFill="1" applyBorder="1" applyAlignment="1">
      <alignment horizontal="center" vertical="center" wrapText="1"/>
    </xf>
    <xf numFmtId="164" fontId="3" fillId="6" borderId="8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vertical="center" wrapText="1"/>
    </xf>
    <xf numFmtId="164" fontId="3" fillId="6" borderId="7" xfId="0" applyNumberFormat="1" applyFont="1" applyFill="1" applyBorder="1" applyAlignment="1">
      <alignment horizontal="center" vertical="center" wrapText="1"/>
    </xf>
    <xf numFmtId="164" fontId="5" fillId="6" borderId="11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4" borderId="19" xfId="0" applyNumberFormat="1" applyFont="1" applyFill="1" applyBorder="1" applyAlignment="1">
      <alignment horizontal="right" vertical="center" wrapText="1"/>
    </xf>
    <xf numFmtId="164" fontId="3" fillId="6" borderId="12" xfId="0" applyNumberFormat="1" applyFont="1" applyFill="1" applyBorder="1" applyAlignment="1">
      <alignment horizontal="right" vertical="center" wrapText="1"/>
    </xf>
    <xf numFmtId="164" fontId="3" fillId="6" borderId="16" xfId="0" applyNumberFormat="1" applyFont="1" applyFill="1" applyBorder="1" applyAlignment="1">
      <alignment horizontal="right" vertical="center" wrapText="1"/>
    </xf>
    <xf numFmtId="164" fontId="9" fillId="0" borderId="19" xfId="0" applyNumberFormat="1" applyFont="1" applyBorder="1" applyAlignment="1">
      <alignment horizontal="right" vertical="center" wrapText="1"/>
    </xf>
    <xf numFmtId="164" fontId="3" fillId="6" borderId="30" xfId="0" applyNumberFormat="1" applyFont="1" applyFill="1" applyBorder="1" applyAlignment="1">
      <alignment horizontal="right" vertical="center" wrapText="1"/>
    </xf>
    <xf numFmtId="164" fontId="3" fillId="6" borderId="31" xfId="0" applyNumberFormat="1" applyFont="1" applyFill="1" applyBorder="1" applyAlignment="1">
      <alignment horizontal="right" vertical="center" wrapText="1"/>
    </xf>
    <xf numFmtId="164" fontId="3" fillId="6" borderId="32" xfId="0" applyNumberFormat="1" applyFont="1" applyFill="1" applyBorder="1" applyAlignment="1">
      <alignment horizontal="right" vertical="center" wrapText="1"/>
    </xf>
    <xf numFmtId="164" fontId="3" fillId="3" borderId="6" xfId="0" applyNumberFormat="1" applyFont="1" applyFill="1" applyBorder="1" applyAlignment="1">
      <alignment horizontal="right" vertical="center" wrapText="1"/>
    </xf>
    <xf numFmtId="164" fontId="7" fillId="5" borderId="6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4" borderId="33" xfId="0" applyNumberFormat="1" applyFont="1" applyFill="1" applyBorder="1" applyAlignment="1">
      <alignment horizontal="right" vertical="center" wrapText="1"/>
    </xf>
    <xf numFmtId="164" fontId="3" fillId="0" borderId="30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31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9" xfId="0" applyFont="1" applyBorder="1"/>
    <xf numFmtId="164" fontId="12" fillId="8" borderId="12" xfId="0" applyNumberFormat="1" applyFont="1" applyFill="1" applyBorder="1" applyAlignment="1">
      <alignment horizontal="right" vertical="center" wrapText="1"/>
    </xf>
    <xf numFmtId="164" fontId="12" fillId="8" borderId="16" xfId="0" applyNumberFormat="1" applyFont="1" applyFill="1" applyBorder="1" applyAlignment="1">
      <alignment horizontal="right" vertical="center" wrapText="1"/>
    </xf>
    <xf numFmtId="164" fontId="12" fillId="8" borderId="25" xfId="0" applyNumberFormat="1" applyFont="1" applyFill="1" applyBorder="1" applyAlignment="1">
      <alignment horizontal="right" vertical="center" wrapText="1"/>
    </xf>
    <xf numFmtId="164" fontId="12" fillId="8" borderId="6" xfId="0" applyNumberFormat="1" applyFont="1" applyFill="1" applyBorder="1" applyAlignment="1">
      <alignment horizontal="right" vertical="center" wrapText="1"/>
    </xf>
    <xf numFmtId="164" fontId="12" fillId="8" borderId="8" xfId="0" applyNumberFormat="1" applyFont="1" applyFill="1" applyBorder="1" applyAlignment="1">
      <alignment horizontal="right" vertical="center" wrapText="1"/>
    </xf>
    <xf numFmtId="164" fontId="12" fillId="8" borderId="7" xfId="0" applyNumberFormat="1" applyFont="1" applyFill="1" applyBorder="1" applyAlignment="1">
      <alignment horizontal="right" vertical="center" wrapText="1"/>
    </xf>
    <xf numFmtId="164" fontId="12" fillId="8" borderId="29" xfId="0" applyNumberFormat="1" applyFont="1" applyFill="1" applyBorder="1" applyAlignment="1">
      <alignment horizontal="right" vertical="center" wrapText="1"/>
    </xf>
    <xf numFmtId="164" fontId="12" fillId="8" borderId="19" xfId="0" applyNumberFormat="1" applyFont="1" applyFill="1" applyBorder="1" applyAlignment="1">
      <alignment horizontal="right" vertical="center" wrapText="1"/>
    </xf>
    <xf numFmtId="164" fontId="12" fillId="8" borderId="3" xfId="0" applyNumberFormat="1" applyFont="1" applyFill="1" applyBorder="1" applyAlignment="1">
      <alignment horizontal="right" vertical="center" wrapText="1"/>
    </xf>
    <xf numFmtId="164" fontId="3" fillId="6" borderId="25" xfId="0" applyNumberFormat="1" applyFont="1" applyFill="1" applyBorder="1" applyAlignment="1">
      <alignment horizontal="right" vertical="center" wrapText="1"/>
    </xf>
    <xf numFmtId="0" fontId="2" fillId="6" borderId="55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164" fontId="2" fillId="6" borderId="3" xfId="0" applyNumberFormat="1" applyFont="1" applyFill="1" applyBorder="1" applyAlignment="1">
      <alignment vertical="center" wrapText="1"/>
    </xf>
    <xf numFmtId="164" fontId="3" fillId="6" borderId="3" xfId="0" applyNumberFormat="1" applyFont="1" applyFill="1" applyBorder="1" applyAlignment="1">
      <alignment vertical="center" wrapText="1"/>
    </xf>
    <xf numFmtId="164" fontId="12" fillId="8" borderId="3" xfId="0" applyNumberFormat="1" applyFont="1" applyFill="1" applyBorder="1" applyAlignment="1">
      <alignment vertical="center" wrapText="1"/>
    </xf>
    <xf numFmtId="164" fontId="5" fillId="6" borderId="3" xfId="0" applyNumberFormat="1" applyFont="1" applyFill="1" applyBorder="1" applyAlignment="1">
      <alignment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7" fillId="5" borderId="48" xfId="0" applyFont="1" applyFill="1" applyBorder="1" applyAlignment="1">
      <alignment horizontal="right"/>
    </xf>
    <xf numFmtId="0" fontId="7" fillId="5" borderId="9" xfId="0" applyFont="1" applyFill="1" applyBorder="1" applyAlignment="1">
      <alignment horizontal="right"/>
    </xf>
    <xf numFmtId="0" fontId="3" fillId="4" borderId="4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4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right" vertical="center" wrapText="1"/>
    </xf>
    <xf numFmtId="0" fontId="9" fillId="0" borderId="49" xfId="0" applyFont="1" applyBorder="1" applyAlignment="1">
      <alignment horizontal="right" vertical="center" wrapText="1"/>
    </xf>
    <xf numFmtId="0" fontId="3" fillId="3" borderId="5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56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164" fontId="2" fillId="6" borderId="60" xfId="0" applyNumberFormat="1" applyFont="1" applyFill="1" applyBorder="1" applyAlignment="1">
      <alignment horizontal="center" vertical="center" wrapText="1"/>
    </xf>
    <xf numFmtId="164" fontId="2" fillId="6" borderId="17" xfId="0" applyNumberFormat="1" applyFont="1" applyFill="1" applyBorder="1" applyAlignment="1">
      <alignment horizontal="center" vertical="center" wrapText="1"/>
    </xf>
    <xf numFmtId="164" fontId="3" fillId="6" borderId="60" xfId="0" applyNumberFormat="1" applyFont="1" applyFill="1" applyBorder="1" applyAlignment="1">
      <alignment horizontal="center" vertical="center" wrapText="1"/>
    </xf>
    <xf numFmtId="164" fontId="3" fillId="6" borderId="17" xfId="0" applyNumberFormat="1" applyFont="1" applyFill="1" applyBorder="1" applyAlignment="1">
      <alignment horizontal="center" vertical="center" wrapText="1"/>
    </xf>
    <xf numFmtId="164" fontId="12" fillId="8" borderId="60" xfId="0" applyNumberFormat="1" applyFont="1" applyFill="1" applyBorder="1" applyAlignment="1">
      <alignment horizontal="center" vertical="center" wrapText="1"/>
    </xf>
    <xf numFmtId="164" fontId="12" fillId="8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5" borderId="45" xfId="0" applyFont="1" applyFill="1" applyBorder="1" applyAlignment="1">
      <alignment horizontal="right"/>
    </xf>
    <xf numFmtId="0" fontId="7" fillId="5" borderId="14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5" fillId="6" borderId="52" xfId="0" applyFont="1" applyFill="1" applyBorder="1" applyAlignment="1">
      <alignment horizontal="left" vertical="center" wrapText="1"/>
    </xf>
    <xf numFmtId="0" fontId="15" fillId="6" borderId="53" xfId="0" applyFont="1" applyFill="1" applyBorder="1" applyAlignment="1">
      <alignment horizontal="left" vertical="center" wrapText="1"/>
    </xf>
    <xf numFmtId="0" fontId="15" fillId="6" borderId="5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164" fontId="5" fillId="6" borderId="60" xfId="0" applyNumberFormat="1" applyFont="1" applyFill="1" applyBorder="1" applyAlignment="1">
      <alignment horizontal="center" vertical="center" wrapText="1"/>
    </xf>
    <xf numFmtId="164" fontId="5" fillId="6" borderId="17" xfId="0" applyNumberFormat="1" applyFont="1" applyFill="1" applyBorder="1" applyAlignment="1">
      <alignment horizontal="center" vertical="center" wrapText="1"/>
    </xf>
    <xf numFmtId="164" fontId="5" fillId="6" borderId="61" xfId="0" applyNumberFormat="1" applyFont="1" applyFill="1" applyBorder="1" applyAlignment="1">
      <alignment horizontal="center" vertical="center" wrapText="1"/>
    </xf>
    <xf numFmtId="164" fontId="3" fillId="6" borderId="61" xfId="0" applyNumberFormat="1" applyFont="1" applyFill="1" applyBorder="1" applyAlignment="1">
      <alignment horizontal="center" vertical="center" wrapText="1"/>
    </xf>
    <xf numFmtId="164" fontId="3" fillId="6" borderId="62" xfId="0" applyNumberFormat="1" applyFont="1" applyFill="1" applyBorder="1" applyAlignment="1">
      <alignment horizontal="center" vertical="center" wrapText="1"/>
    </xf>
    <xf numFmtId="164" fontId="3" fillId="6" borderId="63" xfId="0" applyNumberFormat="1" applyFont="1" applyFill="1" applyBorder="1" applyAlignment="1">
      <alignment horizontal="center" vertical="center" wrapText="1"/>
    </xf>
    <xf numFmtId="164" fontId="3" fillId="6" borderId="6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topLeftCell="A25" zoomScale="80" zoomScaleNormal="80" workbookViewId="0">
      <selection activeCell="J72" sqref="J72"/>
    </sheetView>
  </sheetViews>
  <sheetFormatPr defaultRowHeight="12.75"/>
  <cols>
    <col min="1" max="1" width="4.140625" style="1" customWidth="1"/>
    <col min="2" max="2" width="60.42578125" style="1" customWidth="1"/>
    <col min="3" max="3" width="15.140625" style="1" customWidth="1"/>
    <col min="4" max="4" width="15.7109375" style="1" customWidth="1"/>
    <col min="5" max="5" width="16.5703125" style="1" customWidth="1"/>
    <col min="6" max="6" width="16.7109375" style="1" customWidth="1"/>
    <col min="7" max="7" width="19.28515625" style="3" customWidth="1"/>
    <col min="8" max="8" width="21.7109375" style="3" customWidth="1"/>
    <col min="9" max="9" width="10.7109375" style="6" customWidth="1"/>
    <col min="10" max="10" width="14.7109375" style="5" customWidth="1"/>
    <col min="11" max="11" width="14.140625" style="5" customWidth="1"/>
    <col min="12" max="12" width="27.85546875" style="33" bestFit="1" customWidth="1"/>
    <col min="13" max="13" width="21.28515625" style="33" customWidth="1"/>
    <col min="14" max="16384" width="9.140625" style="1"/>
  </cols>
  <sheetData>
    <row r="1" spans="1:13" ht="93" customHeight="1">
      <c r="A1" s="215" t="s">
        <v>60</v>
      </c>
      <c r="B1" s="216"/>
      <c r="C1" s="216"/>
      <c r="D1" s="216"/>
      <c r="E1" s="218" t="s">
        <v>92</v>
      </c>
      <c r="F1" s="218"/>
      <c r="G1" s="218"/>
      <c r="H1" s="218"/>
      <c r="I1" s="218"/>
      <c r="J1" s="218"/>
      <c r="K1" s="218"/>
    </row>
    <row r="2" spans="1:13" ht="18.75" customHeight="1">
      <c r="A2" s="63"/>
      <c r="B2" s="64"/>
      <c r="C2" s="64"/>
      <c r="D2" s="64"/>
      <c r="E2" s="65"/>
      <c r="F2" s="46"/>
      <c r="G2" s="46"/>
      <c r="H2" s="46"/>
      <c r="I2" s="46"/>
      <c r="J2" s="46"/>
      <c r="K2" s="46"/>
    </row>
    <row r="3" spans="1:13" ht="55.5" customHeight="1" thickBot="1">
      <c r="A3" s="217" t="s">
        <v>93</v>
      </c>
      <c r="B3" s="217"/>
      <c r="C3" s="217"/>
      <c r="D3" s="217"/>
      <c r="E3" s="217"/>
      <c r="F3" s="217"/>
      <c r="G3" s="217"/>
      <c r="H3" s="217"/>
      <c r="I3" s="217"/>
      <c r="J3" s="217"/>
      <c r="K3" s="47"/>
      <c r="L3" s="39"/>
    </row>
    <row r="4" spans="1:13" ht="12.75" customHeight="1">
      <c r="A4" s="202" t="s">
        <v>17</v>
      </c>
      <c r="B4" s="171" t="s">
        <v>0</v>
      </c>
      <c r="C4" s="171" t="s">
        <v>4</v>
      </c>
      <c r="D4" s="171" t="s">
        <v>5</v>
      </c>
      <c r="E4" s="171" t="s">
        <v>6</v>
      </c>
      <c r="F4" s="171" t="s">
        <v>7</v>
      </c>
      <c r="G4" s="191" t="s">
        <v>81</v>
      </c>
      <c r="H4" s="205" t="s">
        <v>22</v>
      </c>
      <c r="I4" s="196" t="s">
        <v>21</v>
      </c>
      <c r="J4" s="200" t="s">
        <v>74</v>
      </c>
      <c r="K4" s="200" t="s">
        <v>75</v>
      </c>
      <c r="L4" s="204" t="s">
        <v>20</v>
      </c>
      <c r="M4" s="199" t="s">
        <v>25</v>
      </c>
    </row>
    <row r="5" spans="1:13" ht="15.75" customHeight="1">
      <c r="A5" s="203"/>
      <c r="B5" s="172"/>
      <c r="C5" s="172"/>
      <c r="D5" s="172"/>
      <c r="E5" s="172"/>
      <c r="F5" s="172"/>
      <c r="G5" s="192"/>
      <c r="H5" s="206"/>
      <c r="I5" s="197"/>
      <c r="J5" s="201"/>
      <c r="K5" s="201"/>
      <c r="L5" s="204"/>
      <c r="M5" s="199"/>
    </row>
    <row r="6" spans="1:13" ht="70.5" customHeight="1" thickBot="1">
      <c r="A6" s="203"/>
      <c r="B6" s="172"/>
      <c r="C6" s="172"/>
      <c r="D6" s="172"/>
      <c r="E6" s="172"/>
      <c r="F6" s="172"/>
      <c r="G6" s="192"/>
      <c r="H6" s="207"/>
      <c r="I6" s="197"/>
      <c r="J6" s="201"/>
      <c r="K6" s="201"/>
      <c r="L6" s="204"/>
      <c r="M6" s="199"/>
    </row>
    <row r="7" spans="1:13" ht="31.5" customHeight="1" thickBot="1">
      <c r="A7" s="159" t="s">
        <v>57</v>
      </c>
      <c r="B7" s="160"/>
      <c r="C7" s="160"/>
      <c r="D7" s="160"/>
      <c r="E7" s="160"/>
      <c r="F7" s="161"/>
      <c r="G7" s="95">
        <f>G8+G23</f>
        <v>8742922.3599999994</v>
      </c>
      <c r="H7" s="57">
        <f>H8+H23</f>
        <v>728576.8633333334</v>
      </c>
      <c r="I7" s="9" t="s">
        <v>23</v>
      </c>
      <c r="J7" s="9">
        <f>J8+J23</f>
        <v>32.049805784064631</v>
      </c>
      <c r="K7" s="56">
        <f>K8+K23</f>
        <v>28.996401297997348</v>
      </c>
      <c r="L7" s="204"/>
      <c r="M7" s="199"/>
    </row>
    <row r="8" spans="1:13" ht="21" customHeight="1" thickBot="1">
      <c r="A8" s="149" t="s">
        <v>29</v>
      </c>
      <c r="B8" s="150"/>
      <c r="C8" s="150"/>
      <c r="D8" s="150"/>
      <c r="E8" s="150"/>
      <c r="F8" s="151"/>
      <c r="G8" s="96">
        <f>G22</f>
        <v>6715230.3599999994</v>
      </c>
      <c r="H8" s="58">
        <f>H22</f>
        <v>559602.53</v>
      </c>
      <c r="I8" s="29" t="s">
        <v>23</v>
      </c>
      <c r="J8" s="45">
        <f>SUM(J9:J21)</f>
        <v>24.683205819232047</v>
      </c>
      <c r="K8" s="45">
        <f>SUM(K9:K21)</f>
        <v>21.629801333164764</v>
      </c>
      <c r="L8" s="204"/>
      <c r="M8" s="199"/>
    </row>
    <row r="9" spans="1:13" s="51" customFormat="1" ht="21" customHeight="1">
      <c r="A9" s="67">
        <v>1</v>
      </c>
      <c r="B9" s="67" t="s">
        <v>8</v>
      </c>
      <c r="C9" s="164">
        <f>400000*3</f>
        <v>1200000</v>
      </c>
      <c r="D9" s="164">
        <f t="shared" ref="D9:F9" si="0">400000*3</f>
        <v>1200000</v>
      </c>
      <c r="E9" s="164">
        <f t="shared" si="0"/>
        <v>1200000</v>
      </c>
      <c r="F9" s="164">
        <f t="shared" si="0"/>
        <v>1200000</v>
      </c>
      <c r="G9" s="166">
        <f>SUM(C9:F15)</f>
        <v>4800000</v>
      </c>
      <c r="H9" s="168">
        <f>G9/12</f>
        <v>400000</v>
      </c>
      <c r="I9" s="208">
        <v>22937.9</v>
      </c>
      <c r="J9" s="166">
        <f>H9/I9</f>
        <v>17.438387995413702</v>
      </c>
      <c r="K9" s="212">
        <f>H9/I9</f>
        <v>17.438387995413702</v>
      </c>
      <c r="L9" s="193" t="s">
        <v>19</v>
      </c>
      <c r="M9" s="50"/>
    </row>
    <row r="10" spans="1:13" s="51" customFormat="1" ht="19.5" customHeight="1">
      <c r="A10" s="68">
        <v>2</v>
      </c>
      <c r="B10" s="68" t="s">
        <v>9</v>
      </c>
      <c r="C10" s="165"/>
      <c r="D10" s="165"/>
      <c r="E10" s="165"/>
      <c r="F10" s="165"/>
      <c r="G10" s="167"/>
      <c r="H10" s="169"/>
      <c r="I10" s="209"/>
      <c r="J10" s="167"/>
      <c r="K10" s="213"/>
      <c r="L10" s="194"/>
      <c r="M10" s="52"/>
    </row>
    <row r="11" spans="1:13" s="51" customFormat="1" ht="18.75" customHeight="1">
      <c r="A11" s="68">
        <v>3</v>
      </c>
      <c r="B11" s="68" t="s">
        <v>10</v>
      </c>
      <c r="C11" s="165"/>
      <c r="D11" s="165"/>
      <c r="E11" s="165"/>
      <c r="F11" s="165"/>
      <c r="G11" s="167"/>
      <c r="H11" s="169"/>
      <c r="I11" s="209"/>
      <c r="J11" s="167"/>
      <c r="K11" s="213"/>
      <c r="L11" s="194"/>
      <c r="M11" s="52"/>
    </row>
    <row r="12" spans="1:13" s="51" customFormat="1" ht="33" customHeight="1">
      <c r="A12" s="68">
        <v>4</v>
      </c>
      <c r="B12" s="68" t="s">
        <v>11</v>
      </c>
      <c r="C12" s="165"/>
      <c r="D12" s="165"/>
      <c r="E12" s="165"/>
      <c r="F12" s="165"/>
      <c r="G12" s="167"/>
      <c r="H12" s="169"/>
      <c r="I12" s="209"/>
      <c r="J12" s="167"/>
      <c r="K12" s="213"/>
      <c r="L12" s="194"/>
      <c r="M12" s="52"/>
    </row>
    <row r="13" spans="1:13" s="51" customFormat="1" ht="30" customHeight="1">
      <c r="A13" s="68">
        <v>5</v>
      </c>
      <c r="B13" s="68" t="s">
        <v>12</v>
      </c>
      <c r="C13" s="165"/>
      <c r="D13" s="165"/>
      <c r="E13" s="165"/>
      <c r="F13" s="165"/>
      <c r="G13" s="167"/>
      <c r="H13" s="169"/>
      <c r="I13" s="209"/>
      <c r="J13" s="167"/>
      <c r="K13" s="213"/>
      <c r="L13" s="194"/>
      <c r="M13" s="52"/>
    </row>
    <row r="14" spans="1:13" s="51" customFormat="1" ht="45.75" customHeight="1">
      <c r="A14" s="68">
        <v>6</v>
      </c>
      <c r="B14" s="68" t="s">
        <v>13</v>
      </c>
      <c r="C14" s="165"/>
      <c r="D14" s="165"/>
      <c r="E14" s="165"/>
      <c r="F14" s="165"/>
      <c r="G14" s="167"/>
      <c r="H14" s="169"/>
      <c r="I14" s="209"/>
      <c r="J14" s="167"/>
      <c r="K14" s="213"/>
      <c r="L14" s="194"/>
      <c r="M14" s="52"/>
    </row>
    <row r="15" spans="1:13" s="51" customFormat="1" ht="19.5" customHeight="1" thickBot="1">
      <c r="A15" s="76">
        <v>7</v>
      </c>
      <c r="B15" s="76" t="s">
        <v>14</v>
      </c>
      <c r="C15" s="165"/>
      <c r="D15" s="165"/>
      <c r="E15" s="165"/>
      <c r="F15" s="165"/>
      <c r="G15" s="167"/>
      <c r="H15" s="169"/>
      <c r="I15" s="210"/>
      <c r="J15" s="211"/>
      <c r="K15" s="214"/>
      <c r="L15" s="194"/>
      <c r="M15" s="52"/>
    </row>
    <row r="16" spans="1:13" s="51" customFormat="1" ht="24.75" customHeight="1" thickBot="1">
      <c r="A16" s="124">
        <v>8</v>
      </c>
      <c r="B16" s="125" t="s">
        <v>15</v>
      </c>
      <c r="C16" s="126">
        <f>15000*3</f>
        <v>45000</v>
      </c>
      <c r="D16" s="126">
        <f t="shared" ref="D16:F16" si="1">15000*3</f>
        <v>45000</v>
      </c>
      <c r="E16" s="126">
        <f t="shared" si="1"/>
        <v>45000</v>
      </c>
      <c r="F16" s="126">
        <f t="shared" si="1"/>
        <v>45000</v>
      </c>
      <c r="G16" s="127">
        <f t="shared" ref="G16:G21" si="2">SUM(C16:F16)</f>
        <v>180000</v>
      </c>
      <c r="H16" s="128">
        <f>G16/12</f>
        <v>15000</v>
      </c>
      <c r="I16" s="129">
        <v>22937.9</v>
      </c>
      <c r="J16" s="130">
        <f t="shared" ref="J16:J21" si="3">H16/I16</f>
        <v>0.65393954982801383</v>
      </c>
      <c r="K16" s="130">
        <f>H16/I16</f>
        <v>0.65393954982801383</v>
      </c>
      <c r="L16" s="195"/>
      <c r="M16" s="53"/>
    </row>
    <row r="17" spans="1:13" s="51" customFormat="1" ht="27.75" customHeight="1">
      <c r="A17" s="71">
        <v>9</v>
      </c>
      <c r="B17" s="67" t="s">
        <v>16</v>
      </c>
      <c r="C17" s="72">
        <f>(51575.44+566.2+625+3191.67)*3</f>
        <v>167874.93</v>
      </c>
      <c r="D17" s="72">
        <f t="shared" ref="D17:F17" si="4">(51575.44+566.2+625+3191.67)*3</f>
        <v>167874.93</v>
      </c>
      <c r="E17" s="72">
        <f t="shared" si="4"/>
        <v>167874.93</v>
      </c>
      <c r="F17" s="72">
        <f t="shared" si="4"/>
        <v>167874.93</v>
      </c>
      <c r="G17" s="97">
        <f t="shared" si="2"/>
        <v>671499.72</v>
      </c>
      <c r="H17" s="114">
        <f>G17/12</f>
        <v>55958.31</v>
      </c>
      <c r="I17" s="73">
        <v>20783.46</v>
      </c>
      <c r="J17" s="74">
        <f t="shared" si="3"/>
        <v>2.6924443764416512</v>
      </c>
      <c r="K17" s="86">
        <v>0</v>
      </c>
      <c r="L17" s="54" t="s">
        <v>18</v>
      </c>
      <c r="M17" s="55"/>
    </row>
    <row r="18" spans="1:13" s="51" customFormat="1" ht="26.25" thickBot="1">
      <c r="A18" s="69">
        <v>10</v>
      </c>
      <c r="B18" s="76" t="s">
        <v>24</v>
      </c>
      <c r="C18" s="77">
        <f>4794.76*3</f>
        <v>14384.28</v>
      </c>
      <c r="D18" s="77">
        <f t="shared" ref="D18:F18" si="5">4794.76*3</f>
        <v>14384.28</v>
      </c>
      <c r="E18" s="77">
        <f t="shared" si="5"/>
        <v>14384.28</v>
      </c>
      <c r="F18" s="77">
        <f t="shared" si="5"/>
        <v>14384.28</v>
      </c>
      <c r="G18" s="98">
        <f t="shared" si="2"/>
        <v>57537.120000000003</v>
      </c>
      <c r="H18" s="115">
        <f t="shared" ref="H18:H30" si="6">G18/12</f>
        <v>4794.76</v>
      </c>
      <c r="I18" s="78">
        <f>I9</f>
        <v>22937.9</v>
      </c>
      <c r="J18" s="79">
        <f t="shared" si="3"/>
        <v>0.20903221306222453</v>
      </c>
      <c r="K18" s="80">
        <f>H18/I18</f>
        <v>0.20903221306222453</v>
      </c>
      <c r="L18" s="54" t="s">
        <v>89</v>
      </c>
      <c r="M18" s="55"/>
    </row>
    <row r="19" spans="1:13" s="51" customFormat="1" ht="17.25" customHeight="1">
      <c r="A19" s="71">
        <v>11</v>
      </c>
      <c r="B19" s="81" t="s">
        <v>66</v>
      </c>
      <c r="C19" s="82">
        <f>10847.46*3</f>
        <v>32542.379999999997</v>
      </c>
      <c r="D19" s="82">
        <f t="shared" ref="D19:F19" si="7">10847.46*3</f>
        <v>32542.379999999997</v>
      </c>
      <c r="E19" s="82">
        <f t="shared" si="7"/>
        <v>32542.379999999997</v>
      </c>
      <c r="F19" s="82">
        <f t="shared" si="7"/>
        <v>32542.379999999997</v>
      </c>
      <c r="G19" s="123">
        <f t="shared" si="2"/>
        <v>130169.51999999999</v>
      </c>
      <c r="H19" s="116">
        <f t="shared" si="6"/>
        <v>10847.46</v>
      </c>
      <c r="I19" s="73">
        <f>I9</f>
        <v>22937.9</v>
      </c>
      <c r="J19" s="83">
        <f t="shared" si="3"/>
        <v>0.47290554061182577</v>
      </c>
      <c r="K19" s="84">
        <f>H19/I19</f>
        <v>0.47290554061182577</v>
      </c>
      <c r="L19" s="54" t="s">
        <v>89</v>
      </c>
      <c r="M19" s="55"/>
    </row>
    <row r="20" spans="1:13" s="51" customFormat="1" ht="18.75" customHeight="1">
      <c r="A20" s="85">
        <v>12</v>
      </c>
      <c r="B20" s="67" t="s">
        <v>80</v>
      </c>
      <c r="C20" s="72">
        <f>(64600+900)*3</f>
        <v>196500</v>
      </c>
      <c r="D20" s="72">
        <f t="shared" ref="D20:F20" si="8">(64600+900)*3</f>
        <v>196500</v>
      </c>
      <c r="E20" s="72">
        <f t="shared" si="8"/>
        <v>196500</v>
      </c>
      <c r="F20" s="72">
        <f t="shared" si="8"/>
        <v>196500</v>
      </c>
      <c r="G20" s="97">
        <f t="shared" si="2"/>
        <v>786000</v>
      </c>
      <c r="H20" s="114">
        <f>G20/12</f>
        <v>65500</v>
      </c>
      <c r="I20" s="73">
        <f>I9</f>
        <v>22937.9</v>
      </c>
      <c r="J20" s="74">
        <f t="shared" si="3"/>
        <v>2.8555360342489937</v>
      </c>
      <c r="K20" s="75">
        <f>H20/I20</f>
        <v>2.8555360342489937</v>
      </c>
      <c r="L20" s="54" t="s">
        <v>26</v>
      </c>
      <c r="M20" s="55"/>
    </row>
    <row r="21" spans="1:13" s="51" customFormat="1" ht="36.75" thickBot="1">
      <c r="A21" s="70">
        <v>13</v>
      </c>
      <c r="B21" s="76" t="s">
        <v>28</v>
      </c>
      <c r="C21" s="77">
        <f>7502*3</f>
        <v>22506</v>
      </c>
      <c r="D21" s="77">
        <f t="shared" ref="D21:F21" si="9">7502*3</f>
        <v>22506</v>
      </c>
      <c r="E21" s="77">
        <f t="shared" si="9"/>
        <v>22506</v>
      </c>
      <c r="F21" s="77">
        <f t="shared" si="9"/>
        <v>22506</v>
      </c>
      <c r="G21" s="98">
        <f t="shared" si="2"/>
        <v>90024</v>
      </c>
      <c r="H21" s="115">
        <f t="shared" si="6"/>
        <v>7502</v>
      </c>
      <c r="I21" s="73">
        <f>I17</f>
        <v>20783.46</v>
      </c>
      <c r="J21" s="79">
        <f t="shared" si="3"/>
        <v>0.36096010962563502</v>
      </c>
      <c r="K21" s="87">
        <v>0</v>
      </c>
      <c r="L21" s="54" t="s">
        <v>91</v>
      </c>
      <c r="M21" s="55"/>
    </row>
    <row r="22" spans="1:13" ht="19.5" customHeight="1" thickBot="1">
      <c r="A22" s="198" t="s">
        <v>1</v>
      </c>
      <c r="B22" s="155"/>
      <c r="C22" s="8">
        <f t="shared" ref="C22:H22" si="10">SUM(C9:C21)</f>
        <v>1678807.5899999999</v>
      </c>
      <c r="D22" s="8">
        <f t="shared" si="10"/>
        <v>1678807.5899999999</v>
      </c>
      <c r="E22" s="8">
        <f t="shared" si="10"/>
        <v>1678807.5899999999</v>
      </c>
      <c r="F22" s="8">
        <f t="shared" si="10"/>
        <v>1678807.5899999999</v>
      </c>
      <c r="G22" s="99">
        <f>SUM(G9:G21)</f>
        <v>6715230.3599999994</v>
      </c>
      <c r="H22" s="117">
        <f t="shared" si="10"/>
        <v>559602.53</v>
      </c>
      <c r="I22" s="23" t="s">
        <v>23</v>
      </c>
      <c r="J22" s="17">
        <f>SUM(J9:J21)</f>
        <v>24.683205819232047</v>
      </c>
      <c r="K22" s="17">
        <f>SUM(K9:K21)</f>
        <v>21.629801333164764</v>
      </c>
      <c r="L22" s="36"/>
      <c r="M22" s="37"/>
    </row>
    <row r="23" spans="1:13" ht="19.5" customHeight="1" thickBot="1">
      <c r="A23" s="149" t="s">
        <v>30</v>
      </c>
      <c r="B23" s="150"/>
      <c r="C23" s="150"/>
      <c r="D23" s="150"/>
      <c r="E23" s="150"/>
      <c r="F23" s="151"/>
      <c r="G23" s="96">
        <f>G31</f>
        <v>2027692</v>
      </c>
      <c r="H23" s="58">
        <f>H31</f>
        <v>168974.33333333334</v>
      </c>
      <c r="I23" s="29" t="s">
        <v>23</v>
      </c>
      <c r="J23" s="45">
        <f>J31</f>
        <v>7.3665999648325835</v>
      </c>
      <c r="K23" s="45">
        <f>SUM(K24:K30)</f>
        <v>7.3665999648325835</v>
      </c>
      <c r="L23" s="34"/>
      <c r="M23" s="35"/>
    </row>
    <row r="24" spans="1:13" ht="48" customHeight="1">
      <c r="A24" s="88">
        <v>14</v>
      </c>
      <c r="B24" s="67" t="s">
        <v>67</v>
      </c>
      <c r="C24" s="72">
        <f>129816*3</f>
        <v>389448</v>
      </c>
      <c r="D24" s="72">
        <f t="shared" ref="D24:F24" si="11">129816*3</f>
        <v>389448</v>
      </c>
      <c r="E24" s="72">
        <f t="shared" si="11"/>
        <v>389448</v>
      </c>
      <c r="F24" s="72">
        <f t="shared" si="11"/>
        <v>389448</v>
      </c>
      <c r="G24" s="100">
        <f>SUM(C24:F24)</f>
        <v>1557792</v>
      </c>
      <c r="H24" s="118">
        <f>G24/12</f>
        <v>129816</v>
      </c>
      <c r="I24" s="89">
        <f>I9</f>
        <v>22937.9</v>
      </c>
      <c r="J24" s="91">
        <f>H24/I24</f>
        <v>5.6594544400315634</v>
      </c>
      <c r="K24" s="91">
        <f>H24/I24</f>
        <v>5.6594544400315634</v>
      </c>
      <c r="L24" s="189" t="s">
        <v>27</v>
      </c>
      <c r="M24" s="190"/>
    </row>
    <row r="25" spans="1:13" ht="24.75" customHeight="1">
      <c r="A25" s="88">
        <v>15</v>
      </c>
      <c r="B25" s="68" t="s">
        <v>2</v>
      </c>
      <c r="C25" s="92">
        <f>30000*3</f>
        <v>90000</v>
      </c>
      <c r="D25" s="92">
        <f t="shared" ref="D25:F25" si="12">30000*3</f>
        <v>90000</v>
      </c>
      <c r="E25" s="92">
        <f t="shared" si="12"/>
        <v>90000</v>
      </c>
      <c r="F25" s="92">
        <f t="shared" si="12"/>
        <v>90000</v>
      </c>
      <c r="G25" s="101">
        <f t="shared" ref="G25:G30" si="13">SUM(C25:F25)</f>
        <v>360000</v>
      </c>
      <c r="H25" s="119">
        <f t="shared" si="6"/>
        <v>30000</v>
      </c>
      <c r="I25" s="89">
        <f>I9</f>
        <v>22937.9</v>
      </c>
      <c r="J25" s="93">
        <f t="shared" ref="J25:J30" si="14">H25/I25</f>
        <v>1.3078790996560277</v>
      </c>
      <c r="K25" s="91">
        <f t="shared" ref="K25:K30" si="15">H25/I25</f>
        <v>1.3078790996560277</v>
      </c>
      <c r="L25" s="34" t="s">
        <v>55</v>
      </c>
      <c r="M25" s="35"/>
    </row>
    <row r="26" spans="1:13" ht="18.75" customHeight="1">
      <c r="A26" s="88">
        <v>16</v>
      </c>
      <c r="B26" s="68" t="s">
        <v>82</v>
      </c>
      <c r="C26" s="92">
        <f>3000*3</f>
        <v>9000</v>
      </c>
      <c r="D26" s="92">
        <f t="shared" ref="D26:F26" si="16">3000*3</f>
        <v>9000</v>
      </c>
      <c r="E26" s="92">
        <f t="shared" si="16"/>
        <v>9000</v>
      </c>
      <c r="F26" s="92">
        <f t="shared" si="16"/>
        <v>9000</v>
      </c>
      <c r="G26" s="101">
        <f t="shared" si="13"/>
        <v>36000</v>
      </c>
      <c r="H26" s="119">
        <f t="shared" si="6"/>
        <v>3000</v>
      </c>
      <c r="I26" s="89">
        <f>I9</f>
        <v>22937.9</v>
      </c>
      <c r="J26" s="93">
        <f t="shared" si="14"/>
        <v>0.13078790996560277</v>
      </c>
      <c r="K26" s="91">
        <f t="shared" si="15"/>
        <v>0.13078790996560277</v>
      </c>
      <c r="L26" s="34"/>
      <c r="M26" s="35"/>
    </row>
    <row r="27" spans="1:13" ht="19.5" customHeight="1">
      <c r="A27" s="88">
        <v>17</v>
      </c>
      <c r="B27" s="68" t="s">
        <v>33</v>
      </c>
      <c r="C27" s="92">
        <f>2500*3</f>
        <v>7500</v>
      </c>
      <c r="D27" s="92">
        <f t="shared" ref="D27:F27" si="17">2500*3</f>
        <v>7500</v>
      </c>
      <c r="E27" s="92">
        <f t="shared" si="17"/>
        <v>7500</v>
      </c>
      <c r="F27" s="92">
        <f t="shared" si="17"/>
        <v>7500</v>
      </c>
      <c r="G27" s="101">
        <f t="shared" si="13"/>
        <v>30000</v>
      </c>
      <c r="H27" s="119">
        <f t="shared" si="6"/>
        <v>2500</v>
      </c>
      <c r="I27" s="89">
        <f>I9</f>
        <v>22937.9</v>
      </c>
      <c r="J27" s="93">
        <f t="shared" si="14"/>
        <v>0.10898992497133564</v>
      </c>
      <c r="K27" s="91">
        <f t="shared" si="15"/>
        <v>0.10898992497133564</v>
      </c>
      <c r="L27" s="189"/>
      <c r="M27" s="190"/>
    </row>
    <row r="28" spans="1:13" ht="17.25" customHeight="1">
      <c r="A28" s="88">
        <v>18</v>
      </c>
      <c r="B28" s="68" t="s">
        <v>3</v>
      </c>
      <c r="C28" s="92">
        <f>2200*3</f>
        <v>6600</v>
      </c>
      <c r="D28" s="92">
        <f t="shared" ref="D28:F28" si="18">2200*3</f>
        <v>6600</v>
      </c>
      <c r="E28" s="92">
        <f t="shared" si="18"/>
        <v>6600</v>
      </c>
      <c r="F28" s="92">
        <f t="shared" si="18"/>
        <v>6600</v>
      </c>
      <c r="G28" s="101">
        <f t="shared" si="13"/>
        <v>26400</v>
      </c>
      <c r="H28" s="119">
        <f t="shared" si="6"/>
        <v>2200</v>
      </c>
      <c r="I28" s="89">
        <f>I9</f>
        <v>22937.9</v>
      </c>
      <c r="J28" s="93">
        <f t="shared" si="14"/>
        <v>9.5911133974775367E-2</v>
      </c>
      <c r="K28" s="91">
        <f t="shared" si="15"/>
        <v>9.5911133974775367E-2</v>
      </c>
      <c r="L28" s="34"/>
      <c r="M28" s="35"/>
    </row>
    <row r="29" spans="1:13" ht="28.5" customHeight="1">
      <c r="A29" s="88">
        <v>19</v>
      </c>
      <c r="B29" s="68" t="s">
        <v>32</v>
      </c>
      <c r="C29" s="92">
        <f>2875</f>
        <v>2875</v>
      </c>
      <c r="D29" s="92">
        <f>2875</f>
        <v>2875</v>
      </c>
      <c r="E29" s="92">
        <f>2875</f>
        <v>2875</v>
      </c>
      <c r="F29" s="92">
        <f>2875</f>
        <v>2875</v>
      </c>
      <c r="G29" s="101">
        <f t="shared" si="13"/>
        <v>11500</v>
      </c>
      <c r="H29" s="119">
        <f t="shared" si="6"/>
        <v>958.33333333333337</v>
      </c>
      <c r="I29" s="89">
        <f>I9</f>
        <v>22937.9</v>
      </c>
      <c r="J29" s="93">
        <f t="shared" si="14"/>
        <v>4.1779471239011996E-2</v>
      </c>
      <c r="K29" s="91">
        <f t="shared" si="15"/>
        <v>4.1779471239011996E-2</v>
      </c>
      <c r="L29" s="34" t="s">
        <v>56</v>
      </c>
      <c r="M29" s="35"/>
    </row>
    <row r="30" spans="1:13" s="51" customFormat="1" ht="16.5" customHeight="1" thickBot="1">
      <c r="A30" s="88">
        <v>20</v>
      </c>
      <c r="B30" s="76" t="s">
        <v>31</v>
      </c>
      <c r="C30" s="77">
        <v>1500</v>
      </c>
      <c r="D30" s="77">
        <v>1500</v>
      </c>
      <c r="E30" s="77">
        <v>1500</v>
      </c>
      <c r="F30" s="77">
        <v>1500</v>
      </c>
      <c r="G30" s="101">
        <f t="shared" si="13"/>
        <v>6000</v>
      </c>
      <c r="H30" s="120">
        <f t="shared" si="6"/>
        <v>500</v>
      </c>
      <c r="I30" s="89">
        <f>I9</f>
        <v>22937.9</v>
      </c>
      <c r="J30" s="90">
        <f t="shared" si="14"/>
        <v>2.179798499426713E-2</v>
      </c>
      <c r="K30" s="91">
        <f t="shared" si="15"/>
        <v>2.179798499426713E-2</v>
      </c>
      <c r="L30" s="54"/>
      <c r="M30" s="55"/>
    </row>
    <row r="31" spans="1:13" ht="15" customHeight="1" thickBot="1">
      <c r="A31" s="154" t="s">
        <v>1</v>
      </c>
      <c r="B31" s="155"/>
      <c r="C31" s="8">
        <f t="shared" ref="C31:H31" si="19">SUM(C24:C30)</f>
        <v>506923</v>
      </c>
      <c r="D31" s="8">
        <f t="shared" si="19"/>
        <v>506923</v>
      </c>
      <c r="E31" s="8">
        <f t="shared" si="19"/>
        <v>506923</v>
      </c>
      <c r="F31" s="8">
        <f t="shared" si="19"/>
        <v>506923</v>
      </c>
      <c r="G31" s="99">
        <f t="shared" si="19"/>
        <v>2027692</v>
      </c>
      <c r="H31" s="117">
        <f t="shared" si="19"/>
        <v>168974.33333333334</v>
      </c>
      <c r="I31" s="23" t="s">
        <v>23</v>
      </c>
      <c r="J31" s="17">
        <f>SUM(J24:J30)</f>
        <v>7.3665999648325835</v>
      </c>
      <c r="K31" s="17">
        <f>SUM(K24:K30)</f>
        <v>7.3665999648325835</v>
      </c>
      <c r="L31" s="36"/>
      <c r="M31" s="37"/>
    </row>
    <row r="32" spans="1:13" ht="19.5" customHeight="1" thickBot="1">
      <c r="A32" s="159" t="s">
        <v>63</v>
      </c>
      <c r="B32" s="160"/>
      <c r="C32" s="160"/>
      <c r="D32" s="160"/>
      <c r="E32" s="160"/>
      <c r="F32" s="161"/>
      <c r="G32" s="95">
        <f>G33</f>
        <v>1320000</v>
      </c>
      <c r="H32" s="59">
        <f>H33</f>
        <v>110000</v>
      </c>
      <c r="I32" s="20" t="s">
        <v>23</v>
      </c>
      <c r="J32" s="16">
        <f>J33</f>
        <v>4.7955566987387686</v>
      </c>
      <c r="K32" s="16">
        <f>K33</f>
        <v>4.7955566987387686</v>
      </c>
      <c r="L32" s="34"/>
      <c r="M32" s="35"/>
    </row>
    <row r="33" spans="1:13" ht="24.75" customHeight="1" thickBot="1">
      <c r="A33" s="88">
        <v>21</v>
      </c>
      <c r="B33" s="68" t="s">
        <v>65</v>
      </c>
      <c r="C33" s="92">
        <f>110000*3</f>
        <v>330000</v>
      </c>
      <c r="D33" s="92">
        <f t="shared" ref="D33:F33" si="20">110000*3</f>
        <v>330000</v>
      </c>
      <c r="E33" s="92">
        <f t="shared" si="20"/>
        <v>330000</v>
      </c>
      <c r="F33" s="92">
        <f t="shared" si="20"/>
        <v>330000</v>
      </c>
      <c r="G33" s="102">
        <f>SUM(C33:F33)</f>
        <v>1320000</v>
      </c>
      <c r="H33" s="119">
        <f>G33/12</f>
        <v>110000</v>
      </c>
      <c r="I33" s="94">
        <f>I9</f>
        <v>22937.9</v>
      </c>
      <c r="J33" s="93">
        <f>H33/I33</f>
        <v>4.7955566987387686</v>
      </c>
      <c r="K33" s="93">
        <f>H33/I33</f>
        <v>4.7955566987387686</v>
      </c>
      <c r="L33" s="54" t="s">
        <v>62</v>
      </c>
      <c r="M33" s="35"/>
    </row>
    <row r="34" spans="1:13" ht="19.5" customHeight="1" thickBot="1">
      <c r="A34" s="154" t="s">
        <v>1</v>
      </c>
      <c r="B34" s="155"/>
      <c r="C34" s="8">
        <f t="shared" ref="C34:H34" si="21">SUM(C33:C33)</f>
        <v>330000</v>
      </c>
      <c r="D34" s="8">
        <f t="shared" si="21"/>
        <v>330000</v>
      </c>
      <c r="E34" s="8">
        <f t="shared" si="21"/>
        <v>330000</v>
      </c>
      <c r="F34" s="8">
        <f t="shared" si="21"/>
        <v>330000</v>
      </c>
      <c r="G34" s="99">
        <f t="shared" si="21"/>
        <v>1320000</v>
      </c>
      <c r="H34" s="121">
        <f t="shared" si="21"/>
        <v>110000</v>
      </c>
      <c r="I34" s="23" t="s">
        <v>23</v>
      </c>
      <c r="J34" s="17">
        <f>SUM(J33:J33)</f>
        <v>4.7955566987387686</v>
      </c>
      <c r="K34" s="17">
        <f>SUM(K33:K33)</f>
        <v>4.7955566987387686</v>
      </c>
      <c r="L34" s="36"/>
      <c r="M34" s="37"/>
    </row>
    <row r="35" spans="1:13" ht="24.75" customHeight="1" thickBot="1">
      <c r="A35" s="156" t="s">
        <v>34</v>
      </c>
      <c r="B35" s="157"/>
      <c r="C35" s="157"/>
      <c r="D35" s="157"/>
      <c r="E35" s="157"/>
      <c r="F35" s="158"/>
      <c r="G35" s="103">
        <f>G37</f>
        <v>550509.60000000009</v>
      </c>
      <c r="H35" s="59">
        <f>H37</f>
        <v>45875.80000000001</v>
      </c>
      <c r="I35" s="66" t="s">
        <v>23</v>
      </c>
      <c r="J35" s="16">
        <f>J37</f>
        <v>2.0000000000000004</v>
      </c>
      <c r="K35" s="16">
        <f>K37</f>
        <v>2.0000000000000004</v>
      </c>
      <c r="L35" s="34"/>
      <c r="M35" s="35"/>
    </row>
    <row r="36" spans="1:13" ht="27.75" customHeight="1" thickBot="1">
      <c r="A36" s="88">
        <v>22</v>
      </c>
      <c r="B36" s="67" t="s">
        <v>61</v>
      </c>
      <c r="C36" s="72">
        <f>45875.8*3</f>
        <v>137627.40000000002</v>
      </c>
      <c r="D36" s="72">
        <f t="shared" ref="D36:F36" si="22">45875.8*3</f>
        <v>137627.40000000002</v>
      </c>
      <c r="E36" s="72">
        <f t="shared" si="22"/>
        <v>137627.40000000002</v>
      </c>
      <c r="F36" s="72">
        <f t="shared" si="22"/>
        <v>137627.40000000002</v>
      </c>
      <c r="G36" s="100">
        <f>SUM(C36:F36)</f>
        <v>550509.60000000009</v>
      </c>
      <c r="H36" s="118">
        <f>G36/12</f>
        <v>45875.80000000001</v>
      </c>
      <c r="I36" s="89">
        <f>I9</f>
        <v>22937.9</v>
      </c>
      <c r="J36" s="91">
        <f>H36/I36</f>
        <v>2.0000000000000004</v>
      </c>
      <c r="K36" s="91">
        <f>H36/I36</f>
        <v>2.0000000000000004</v>
      </c>
      <c r="L36" s="34"/>
      <c r="M36" s="35"/>
    </row>
    <row r="37" spans="1:13" ht="19.5" customHeight="1" thickBot="1">
      <c r="A37" s="154" t="s">
        <v>1</v>
      </c>
      <c r="B37" s="155"/>
      <c r="C37" s="8">
        <f>SUM(C36:C36)</f>
        <v>137627.40000000002</v>
      </c>
      <c r="D37" s="8">
        <f>SUM(D36:D36)</f>
        <v>137627.40000000002</v>
      </c>
      <c r="E37" s="8">
        <f>SUM(E36:E36)</f>
        <v>137627.40000000002</v>
      </c>
      <c r="F37" s="8">
        <f>SUM(F36:F36)</f>
        <v>137627.40000000002</v>
      </c>
      <c r="G37" s="99">
        <f>SUM(G36:G36)</f>
        <v>550509.60000000009</v>
      </c>
      <c r="H37" s="117">
        <f>H36</f>
        <v>45875.80000000001</v>
      </c>
      <c r="I37" s="23" t="s">
        <v>23</v>
      </c>
      <c r="J37" s="17">
        <f>SUM(J36:J36)</f>
        <v>2.0000000000000004</v>
      </c>
      <c r="K37" s="17">
        <f>SUM(K36:K36)</f>
        <v>2.0000000000000004</v>
      </c>
      <c r="L37" s="36"/>
      <c r="M37" s="37"/>
    </row>
    <row r="38" spans="1:13" ht="20.25" customHeight="1" thickBot="1">
      <c r="A38" s="147" t="s">
        <v>88</v>
      </c>
      <c r="B38" s="148"/>
      <c r="C38" s="148"/>
      <c r="D38" s="148"/>
      <c r="E38" s="148"/>
      <c r="F38" s="148"/>
      <c r="G38" s="104">
        <f>G7+G32+G35</f>
        <v>10613431.959999999</v>
      </c>
      <c r="H38" s="60">
        <f>H7+H32+H35</f>
        <v>884452.66333333345</v>
      </c>
      <c r="I38" s="44" t="s">
        <v>23</v>
      </c>
      <c r="J38" s="44">
        <f>J7+J32+J35</f>
        <v>38.845362482803402</v>
      </c>
      <c r="K38" s="44">
        <f>K7+K32+K35</f>
        <v>35.791957996736116</v>
      </c>
      <c r="L38" s="36"/>
      <c r="M38" s="37"/>
    </row>
    <row r="39" spans="1:13" ht="16.5" thickBot="1">
      <c r="A39" s="25"/>
      <c r="B39" s="25"/>
      <c r="C39" s="25"/>
      <c r="D39" s="25"/>
      <c r="E39" s="25"/>
      <c r="F39" s="25"/>
      <c r="G39" s="105"/>
      <c r="H39" s="61"/>
      <c r="I39" s="26"/>
      <c r="J39" s="27"/>
      <c r="K39" s="27"/>
      <c r="L39" s="36"/>
      <c r="M39" s="37"/>
    </row>
    <row r="40" spans="1:13" ht="21.75" customHeight="1" thickBot="1">
      <c r="A40" s="162" t="s">
        <v>37</v>
      </c>
      <c r="B40" s="163"/>
      <c r="C40" s="163"/>
      <c r="D40" s="163"/>
      <c r="E40" s="163"/>
      <c r="F40" s="163"/>
      <c r="G40" s="106">
        <f>G45</f>
        <v>10669831.959999999</v>
      </c>
      <c r="H40" s="58">
        <f>H45</f>
        <v>889152.66333333333</v>
      </c>
      <c r="I40" s="29" t="s">
        <v>23</v>
      </c>
      <c r="J40" s="30" t="s">
        <v>23</v>
      </c>
      <c r="K40" s="30" t="s">
        <v>23</v>
      </c>
      <c r="L40" s="34"/>
      <c r="M40" s="35"/>
    </row>
    <row r="41" spans="1:13" ht="41.25" customHeight="1">
      <c r="A41" s="31">
        <v>1</v>
      </c>
      <c r="B41" s="31" t="s">
        <v>59</v>
      </c>
      <c r="C41" s="32">
        <f>C22+C31</f>
        <v>2185730.59</v>
      </c>
      <c r="D41" s="32">
        <f>D22+D31</f>
        <v>2185730.59</v>
      </c>
      <c r="E41" s="32">
        <f>E22+E31</f>
        <v>2185730.59</v>
      </c>
      <c r="F41" s="32">
        <f>F22+F31</f>
        <v>2185730.59</v>
      </c>
      <c r="G41" s="107">
        <f>G7</f>
        <v>8742922.3599999994</v>
      </c>
      <c r="H41" s="118">
        <f>G41/12</f>
        <v>728576.86333333328</v>
      </c>
      <c r="I41" s="21" t="s">
        <v>36</v>
      </c>
      <c r="J41" s="28" t="s">
        <v>36</v>
      </c>
      <c r="K41" s="28" t="s">
        <v>36</v>
      </c>
      <c r="L41" s="34"/>
      <c r="M41" s="35"/>
    </row>
    <row r="42" spans="1:13" ht="32.25" customHeight="1">
      <c r="A42" s="31">
        <v>2</v>
      </c>
      <c r="B42" s="31" t="s">
        <v>68</v>
      </c>
      <c r="C42" s="32">
        <f t="shared" ref="C42:H42" si="23">C34</f>
        <v>330000</v>
      </c>
      <c r="D42" s="32">
        <f t="shared" si="23"/>
        <v>330000</v>
      </c>
      <c r="E42" s="32">
        <f t="shared" si="23"/>
        <v>330000</v>
      </c>
      <c r="F42" s="32">
        <f t="shared" si="23"/>
        <v>330000</v>
      </c>
      <c r="G42" s="108">
        <f t="shared" si="23"/>
        <v>1320000</v>
      </c>
      <c r="H42" s="114">
        <f t="shared" si="23"/>
        <v>110000</v>
      </c>
      <c r="I42" s="21" t="s">
        <v>36</v>
      </c>
      <c r="J42" s="28" t="s">
        <v>36</v>
      </c>
      <c r="K42" s="28" t="s">
        <v>36</v>
      </c>
      <c r="L42" s="34"/>
      <c r="M42" s="35"/>
    </row>
    <row r="43" spans="1:13" ht="26.25" customHeight="1">
      <c r="A43" s="31">
        <v>3</v>
      </c>
      <c r="B43" s="2" t="s">
        <v>69</v>
      </c>
      <c r="C43" s="4">
        <f>C37</f>
        <v>137627.40000000002</v>
      </c>
      <c r="D43" s="4">
        <f t="shared" ref="D43:F43" si="24">D37</f>
        <v>137627.40000000002</v>
      </c>
      <c r="E43" s="4">
        <f t="shared" si="24"/>
        <v>137627.40000000002</v>
      </c>
      <c r="F43" s="4">
        <f t="shared" si="24"/>
        <v>137627.40000000002</v>
      </c>
      <c r="G43" s="109">
        <f>SUM(C43:F43)</f>
        <v>550509.60000000009</v>
      </c>
      <c r="H43" s="119">
        <f>G43/12</f>
        <v>45875.80000000001</v>
      </c>
      <c r="I43" s="24" t="s">
        <v>23</v>
      </c>
      <c r="J43" s="19" t="s">
        <v>23</v>
      </c>
      <c r="K43" s="19" t="s">
        <v>23</v>
      </c>
      <c r="L43" s="34"/>
      <c r="M43" s="35"/>
    </row>
    <row r="44" spans="1:13" ht="29.25" customHeight="1" thickBot="1">
      <c r="A44" s="31">
        <v>4</v>
      </c>
      <c r="B44" s="2" t="s">
        <v>53</v>
      </c>
      <c r="C44" s="4">
        <f>4700*3</f>
        <v>14100</v>
      </c>
      <c r="D44" s="4">
        <f t="shared" ref="D44:F44" si="25">4700*3</f>
        <v>14100</v>
      </c>
      <c r="E44" s="4">
        <f t="shared" si="25"/>
        <v>14100</v>
      </c>
      <c r="F44" s="4">
        <f t="shared" si="25"/>
        <v>14100</v>
      </c>
      <c r="G44" s="109">
        <f>SUM(C44:F44)</f>
        <v>56400</v>
      </c>
      <c r="H44" s="119">
        <f>G44/12</f>
        <v>4700</v>
      </c>
      <c r="I44" s="22" t="s">
        <v>36</v>
      </c>
      <c r="J44" s="18" t="s">
        <v>36</v>
      </c>
      <c r="K44" s="18" t="s">
        <v>36</v>
      </c>
      <c r="L44" s="34"/>
      <c r="M44" s="35"/>
    </row>
    <row r="45" spans="1:13" ht="16.5" thickBot="1">
      <c r="A45" s="154" t="s">
        <v>1</v>
      </c>
      <c r="B45" s="155"/>
      <c r="C45" s="8">
        <f t="shared" ref="C45:H45" si="26">SUM(C41:C44)</f>
        <v>2667457.9899999998</v>
      </c>
      <c r="D45" s="8">
        <f t="shared" si="26"/>
        <v>2667457.9899999998</v>
      </c>
      <c r="E45" s="8">
        <f t="shared" si="26"/>
        <v>2667457.9899999998</v>
      </c>
      <c r="F45" s="8">
        <f t="shared" si="26"/>
        <v>2667457.9899999998</v>
      </c>
      <c r="G45" s="110">
        <f t="shared" si="26"/>
        <v>10669831.959999999</v>
      </c>
      <c r="H45" s="122">
        <f t="shared" si="26"/>
        <v>889152.66333333333</v>
      </c>
      <c r="I45" s="23" t="s">
        <v>23</v>
      </c>
      <c r="J45" s="17" t="s">
        <v>23</v>
      </c>
      <c r="K45" s="17" t="s">
        <v>23</v>
      </c>
      <c r="L45" s="36"/>
      <c r="M45" s="37"/>
    </row>
    <row r="46" spans="1:13" ht="20.25" customHeight="1" thickBot="1">
      <c r="A46" s="180" t="s">
        <v>64</v>
      </c>
      <c r="B46" s="181"/>
      <c r="C46" s="181"/>
      <c r="D46" s="181"/>
      <c r="E46" s="181"/>
      <c r="F46" s="181"/>
      <c r="G46" s="41">
        <f>G45</f>
        <v>10669831.959999999</v>
      </c>
      <c r="H46" s="62">
        <f>H45</f>
        <v>889152.66333333333</v>
      </c>
      <c r="I46" s="43" t="s">
        <v>35</v>
      </c>
      <c r="J46" s="42" t="s">
        <v>35</v>
      </c>
      <c r="K46" s="42" t="s">
        <v>35</v>
      </c>
      <c r="L46" s="36"/>
      <c r="M46" s="37"/>
    </row>
    <row r="47" spans="1:13" ht="43.5" customHeight="1">
      <c r="A47" s="153" t="s">
        <v>96</v>
      </c>
      <c r="B47" s="153"/>
      <c r="C47" s="153"/>
      <c r="D47" s="153"/>
      <c r="E47" s="153"/>
      <c r="F47" s="153"/>
      <c r="G47" s="153"/>
      <c r="H47" s="153"/>
      <c r="I47" s="153"/>
      <c r="J47" s="40"/>
      <c r="K47" s="40"/>
    </row>
    <row r="48" spans="1:13">
      <c r="A48" s="152" t="s">
        <v>47</v>
      </c>
      <c r="B48" s="152"/>
    </row>
    <row r="49" spans="1:11">
      <c r="B49" s="174" t="s">
        <v>42</v>
      </c>
      <c r="C49" s="174"/>
      <c r="D49" s="174"/>
      <c r="E49" s="174"/>
      <c r="F49" s="174"/>
    </row>
    <row r="50" spans="1:11">
      <c r="B50" s="174" t="s">
        <v>43</v>
      </c>
      <c r="C50" s="174"/>
      <c r="D50" s="174"/>
      <c r="E50" s="174"/>
      <c r="F50" s="174"/>
      <c r="G50" s="174"/>
    </row>
    <row r="51" spans="1:11" ht="25.5" customHeight="1">
      <c r="B51" s="175" t="s">
        <v>58</v>
      </c>
      <c r="C51" s="175"/>
      <c r="D51" s="175"/>
      <c r="E51" s="175"/>
      <c r="F51" s="175"/>
      <c r="G51" s="175"/>
      <c r="H51" s="175"/>
      <c r="I51" s="175"/>
    </row>
    <row r="52" spans="1:11">
      <c r="B52" s="10" t="s">
        <v>44</v>
      </c>
    </row>
    <row r="53" spans="1:11">
      <c r="B53" s="10" t="s">
        <v>45</v>
      </c>
    </row>
    <row r="54" spans="1:11">
      <c r="B54" s="10" t="s">
        <v>46</v>
      </c>
    </row>
    <row r="55" spans="1:11" ht="60.75" customHeight="1">
      <c r="A55" s="183" t="s">
        <v>70</v>
      </c>
      <c r="B55" s="184"/>
      <c r="C55" s="184"/>
      <c r="D55" s="184"/>
      <c r="E55" s="184"/>
      <c r="F55" s="184"/>
      <c r="G55" s="184"/>
      <c r="H55" s="184"/>
      <c r="I55" s="184"/>
      <c r="J55" s="184"/>
      <c r="K55" s="48"/>
    </row>
    <row r="56" spans="1:11" ht="15.75" customHeight="1">
      <c r="B56" s="10"/>
    </row>
    <row r="57" spans="1:11" ht="15">
      <c r="A57" s="182" t="s">
        <v>40</v>
      </c>
      <c r="B57" s="182"/>
    </row>
    <row r="58" spans="1:11" ht="18.75" customHeight="1" thickBot="1">
      <c r="B58" s="11" t="s">
        <v>38</v>
      </c>
      <c r="C58"/>
    </row>
    <row r="59" spans="1:11">
      <c r="B59" s="137" t="s">
        <v>94</v>
      </c>
      <c r="C59" s="138"/>
      <c r="D59" s="138"/>
      <c r="E59" s="139"/>
    </row>
    <row r="60" spans="1:11" ht="38.25" customHeight="1">
      <c r="B60" s="140" t="s">
        <v>41</v>
      </c>
      <c r="C60" s="143" t="s">
        <v>102</v>
      </c>
      <c r="D60" s="143"/>
      <c r="E60" s="144"/>
    </row>
    <row r="61" spans="1:11" ht="12.75" customHeight="1">
      <c r="B61" s="141"/>
      <c r="C61" s="145" t="s">
        <v>39</v>
      </c>
      <c r="D61" s="145"/>
      <c r="E61" s="146"/>
    </row>
    <row r="62" spans="1:11" ht="12.75" customHeight="1">
      <c r="B62" s="141"/>
      <c r="C62" s="145" t="s">
        <v>103</v>
      </c>
      <c r="D62" s="145"/>
      <c r="E62" s="146"/>
    </row>
    <row r="63" spans="1:11" ht="12.75" customHeight="1">
      <c r="B63" s="142"/>
      <c r="C63" s="145" t="s">
        <v>104</v>
      </c>
      <c r="D63" s="145"/>
      <c r="E63" s="146"/>
    </row>
    <row r="64" spans="1:11">
      <c r="B64" s="134" t="s">
        <v>97</v>
      </c>
      <c r="C64" s="135"/>
      <c r="D64" s="135"/>
      <c r="E64" s="136"/>
    </row>
    <row r="65" spans="2:5">
      <c r="B65" s="111" t="s">
        <v>76</v>
      </c>
      <c r="C65" s="131" t="s">
        <v>105</v>
      </c>
      <c r="D65" s="132"/>
      <c r="E65" s="133"/>
    </row>
    <row r="66" spans="2:5">
      <c r="B66" s="111" t="s">
        <v>73</v>
      </c>
      <c r="C66" s="186" t="s">
        <v>105</v>
      </c>
      <c r="D66" s="187"/>
      <c r="E66" s="188"/>
    </row>
    <row r="67" spans="2:5">
      <c r="B67" s="111" t="s">
        <v>77</v>
      </c>
      <c r="C67" s="131" t="s">
        <v>106</v>
      </c>
      <c r="D67" s="132"/>
      <c r="E67" s="133"/>
    </row>
    <row r="68" spans="2:5">
      <c r="B68" s="134" t="s">
        <v>98</v>
      </c>
      <c r="C68" s="135"/>
      <c r="D68" s="135"/>
      <c r="E68" s="136"/>
    </row>
    <row r="69" spans="2:5" ht="12.75" customHeight="1">
      <c r="B69" s="111" t="s">
        <v>71</v>
      </c>
      <c r="C69" s="131" t="s">
        <v>107</v>
      </c>
      <c r="D69" s="132"/>
      <c r="E69" s="133"/>
    </row>
    <row r="70" spans="2:5" ht="13.5" customHeight="1" thickBot="1">
      <c r="B70" s="112" t="s">
        <v>72</v>
      </c>
      <c r="C70" s="176" t="s">
        <v>108</v>
      </c>
      <c r="D70" s="177"/>
      <c r="E70" s="178"/>
    </row>
    <row r="71" spans="2:5">
      <c r="B71" s="137" t="s">
        <v>99</v>
      </c>
      <c r="C71" s="138"/>
      <c r="D71" s="138"/>
      <c r="E71" s="139"/>
    </row>
    <row r="72" spans="2:5">
      <c r="B72" s="140" t="s">
        <v>41</v>
      </c>
      <c r="C72" s="143" t="s">
        <v>87</v>
      </c>
      <c r="D72" s="143"/>
      <c r="E72" s="144"/>
    </row>
    <row r="73" spans="2:5">
      <c r="B73" s="141"/>
      <c r="C73" s="145" t="s">
        <v>39</v>
      </c>
      <c r="D73" s="145"/>
      <c r="E73" s="146"/>
    </row>
    <row r="74" spans="2:5">
      <c r="B74" s="141"/>
      <c r="C74" s="145" t="s">
        <v>85</v>
      </c>
      <c r="D74" s="145"/>
      <c r="E74" s="146"/>
    </row>
    <row r="75" spans="2:5">
      <c r="B75" s="142"/>
      <c r="C75" s="145" t="s">
        <v>86</v>
      </c>
      <c r="D75" s="145"/>
      <c r="E75" s="146"/>
    </row>
    <row r="76" spans="2:5">
      <c r="B76" s="134" t="s">
        <v>100</v>
      </c>
      <c r="C76" s="135"/>
      <c r="D76" s="135"/>
      <c r="E76" s="136"/>
    </row>
    <row r="77" spans="2:5">
      <c r="B77" s="111" t="s">
        <v>76</v>
      </c>
      <c r="C77" s="131" t="s">
        <v>83</v>
      </c>
      <c r="D77" s="132"/>
      <c r="E77" s="133"/>
    </row>
    <row r="78" spans="2:5">
      <c r="B78" s="111" t="s">
        <v>73</v>
      </c>
      <c r="C78" s="186" t="s">
        <v>83</v>
      </c>
      <c r="D78" s="187"/>
      <c r="E78" s="188"/>
    </row>
    <row r="79" spans="2:5">
      <c r="B79" s="111" t="s">
        <v>77</v>
      </c>
      <c r="C79" s="131" t="s">
        <v>83</v>
      </c>
      <c r="D79" s="132"/>
      <c r="E79" s="133"/>
    </row>
    <row r="80" spans="2:5">
      <c r="B80" s="134" t="s">
        <v>101</v>
      </c>
      <c r="C80" s="135"/>
      <c r="D80" s="135"/>
      <c r="E80" s="136"/>
    </row>
    <row r="81" spans="1:13">
      <c r="B81" s="111" t="s">
        <v>71</v>
      </c>
      <c r="C81" s="131" t="s">
        <v>84</v>
      </c>
      <c r="D81" s="132"/>
      <c r="E81" s="133"/>
    </row>
    <row r="82" spans="1:13" ht="13.5" thickBot="1">
      <c r="B82" s="112" t="s">
        <v>72</v>
      </c>
      <c r="C82" s="176" t="s">
        <v>84</v>
      </c>
      <c r="D82" s="177"/>
      <c r="E82" s="178"/>
    </row>
    <row r="83" spans="1:13" ht="28.5" customHeight="1">
      <c r="A83" s="173" t="s">
        <v>52</v>
      </c>
      <c r="B83" s="173"/>
      <c r="C83" s="173"/>
      <c r="D83" s="173"/>
      <c r="E83" s="173"/>
      <c r="F83" s="173"/>
      <c r="G83" s="173"/>
      <c r="H83" s="173"/>
    </row>
    <row r="84" spans="1:13" ht="90.75" customHeight="1">
      <c r="A84" s="179" t="s">
        <v>50</v>
      </c>
      <c r="B84" s="179"/>
      <c r="C84" s="179"/>
      <c r="D84" s="179"/>
      <c r="E84" s="179"/>
      <c r="F84" s="179"/>
      <c r="G84" s="179"/>
      <c r="H84" s="179"/>
      <c r="I84" s="179"/>
      <c r="J84" s="179"/>
      <c r="K84" s="49"/>
      <c r="L84" s="38"/>
      <c r="M84" s="38"/>
    </row>
    <row r="85" spans="1:13" ht="12.75" customHeight="1">
      <c r="A85" s="13" t="s">
        <v>54</v>
      </c>
    </row>
    <row r="86" spans="1:13" ht="19.5" customHeight="1">
      <c r="A86" s="10" t="s">
        <v>109</v>
      </c>
    </row>
    <row r="87" spans="1:13" ht="19.5" customHeight="1">
      <c r="A87" s="10" t="s">
        <v>95</v>
      </c>
    </row>
    <row r="88" spans="1:13" ht="19.5" customHeight="1">
      <c r="A88" s="10" t="s">
        <v>79</v>
      </c>
    </row>
    <row r="89" spans="1:13" ht="19.5" customHeight="1">
      <c r="A89" s="10" t="s">
        <v>49</v>
      </c>
    </row>
    <row r="90" spans="1:13" ht="19.5" customHeight="1">
      <c r="A90" s="10" t="s">
        <v>78</v>
      </c>
    </row>
    <row r="91" spans="1:13" ht="46.5" customHeight="1">
      <c r="A91" s="185" t="s">
        <v>90</v>
      </c>
      <c r="B91" s="185"/>
      <c r="C91" s="185"/>
      <c r="D91" s="185"/>
      <c r="E91" s="185"/>
      <c r="F91" s="185"/>
      <c r="G91" s="185"/>
      <c r="H91" s="185"/>
      <c r="I91" s="185"/>
      <c r="J91" s="185"/>
    </row>
    <row r="92" spans="1:13" ht="12.75" customHeight="1">
      <c r="A92" s="12"/>
      <c r="B92" s="12"/>
      <c r="C92" s="12"/>
      <c r="D92" s="12"/>
      <c r="E92" s="12"/>
      <c r="F92" s="12"/>
      <c r="G92" s="12"/>
      <c r="H92" s="12"/>
    </row>
    <row r="93" spans="1:13" ht="15.75" customHeight="1">
      <c r="A93" s="15" t="s">
        <v>48</v>
      </c>
    </row>
    <row r="94" spans="1:13" ht="33" customHeight="1" thickBot="1">
      <c r="B94" s="14"/>
      <c r="C94" s="14"/>
      <c r="D94" s="170" t="s">
        <v>51</v>
      </c>
      <c r="E94" s="170"/>
    </row>
    <row r="95" spans="1:13" ht="33" customHeight="1" thickBot="1">
      <c r="B95" s="113"/>
      <c r="C95" s="14"/>
      <c r="D95" s="170" t="s">
        <v>51</v>
      </c>
      <c r="E95" s="170"/>
    </row>
    <row r="96" spans="1:13" ht="33" customHeight="1" thickBot="1">
      <c r="B96" s="113"/>
      <c r="C96" s="14"/>
      <c r="D96" s="170" t="s">
        <v>51</v>
      </c>
      <c r="E96" s="170"/>
    </row>
    <row r="97" spans="2:5" ht="33" customHeight="1" thickBot="1">
      <c r="B97" s="113"/>
      <c r="C97" s="14"/>
      <c r="D97" s="170" t="s">
        <v>51</v>
      </c>
      <c r="E97" s="170"/>
    </row>
    <row r="98" spans="2:5" ht="33" customHeight="1" thickBot="1">
      <c r="B98" s="113"/>
      <c r="C98" s="14"/>
      <c r="D98" s="170" t="s">
        <v>51</v>
      </c>
      <c r="E98" s="170"/>
    </row>
  </sheetData>
  <mergeCells count="82">
    <mergeCell ref="A1:D1"/>
    <mergeCell ref="A3:J3"/>
    <mergeCell ref="E1:K1"/>
    <mergeCell ref="J4:J6"/>
    <mergeCell ref="A4:A6"/>
    <mergeCell ref="L4:L8"/>
    <mergeCell ref="H4:H6"/>
    <mergeCell ref="I9:I15"/>
    <mergeCell ref="J9:J15"/>
    <mergeCell ref="K9:K15"/>
    <mergeCell ref="L27:M27"/>
    <mergeCell ref="F4:F6"/>
    <mergeCell ref="G4:G6"/>
    <mergeCell ref="L9:L16"/>
    <mergeCell ref="A7:F7"/>
    <mergeCell ref="C4:C6"/>
    <mergeCell ref="D4:D6"/>
    <mergeCell ref="E4:E6"/>
    <mergeCell ref="I4:I6"/>
    <mergeCell ref="A23:F23"/>
    <mergeCell ref="C9:C15"/>
    <mergeCell ref="D9:D15"/>
    <mergeCell ref="A22:B22"/>
    <mergeCell ref="L24:M24"/>
    <mergeCell ref="M4:M8"/>
    <mergeCell ref="K4:K6"/>
    <mergeCell ref="D96:E96"/>
    <mergeCell ref="A46:F46"/>
    <mergeCell ref="C60:E60"/>
    <mergeCell ref="B59:E59"/>
    <mergeCell ref="A57:B57"/>
    <mergeCell ref="B60:B63"/>
    <mergeCell ref="C61:E61"/>
    <mergeCell ref="C62:E62"/>
    <mergeCell ref="A55:J55"/>
    <mergeCell ref="B49:F49"/>
    <mergeCell ref="C81:E81"/>
    <mergeCell ref="C82:E82"/>
    <mergeCell ref="A91:J91"/>
    <mergeCell ref="C66:E66"/>
    <mergeCell ref="C77:E77"/>
    <mergeCell ref="C78:E78"/>
    <mergeCell ref="D97:E97"/>
    <mergeCell ref="D98:E98"/>
    <mergeCell ref="B4:B6"/>
    <mergeCell ref="D94:E94"/>
    <mergeCell ref="D95:E95"/>
    <mergeCell ref="A83:H83"/>
    <mergeCell ref="B50:G50"/>
    <mergeCell ref="B51:I51"/>
    <mergeCell ref="C69:E69"/>
    <mergeCell ref="C70:E70"/>
    <mergeCell ref="A84:J84"/>
    <mergeCell ref="B68:E68"/>
    <mergeCell ref="C63:E63"/>
    <mergeCell ref="C65:E65"/>
    <mergeCell ref="B64:E64"/>
    <mergeCell ref="C67:E67"/>
    <mergeCell ref="A38:F38"/>
    <mergeCell ref="A8:F8"/>
    <mergeCell ref="B76:E76"/>
    <mergeCell ref="A48:B48"/>
    <mergeCell ref="A47:I47"/>
    <mergeCell ref="A34:B34"/>
    <mergeCell ref="A31:B31"/>
    <mergeCell ref="A37:B37"/>
    <mergeCell ref="A35:F35"/>
    <mergeCell ref="A32:F32"/>
    <mergeCell ref="A40:F40"/>
    <mergeCell ref="A45:B45"/>
    <mergeCell ref="E9:E15"/>
    <mergeCell ref="F9:F15"/>
    <mergeCell ref="G9:G15"/>
    <mergeCell ref="H9:H15"/>
    <mergeCell ref="C79:E79"/>
    <mergeCell ref="B80:E80"/>
    <mergeCell ref="B71:E71"/>
    <mergeCell ref="B72:B75"/>
    <mergeCell ref="C72:E72"/>
    <mergeCell ref="C73:E73"/>
    <mergeCell ref="C74:E74"/>
    <mergeCell ref="C75:E75"/>
  </mergeCells>
  <phoneticPr fontId="1" type="noConversion"/>
  <pageMargins left="0.16" right="0.15" top="0.17" bottom="0.21" header="0.16" footer="0.2"/>
  <pageSetup paperSize="9" scale="70" fitToHeight="3" orientation="landscape" verticalDpi="0" r:id="rId1"/>
  <headerFooter alignWithMargins="0"/>
  <rowBreaks count="2" manualBreakCount="2">
    <brk id="22" max="10" man="1"/>
    <brk id="5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workbookViewId="0">
      <selection sqref="A1:A31"/>
    </sheetView>
  </sheetViews>
  <sheetFormatPr defaultRowHeight="12.75"/>
  <sheetData>
    <row r="1" spans="1:1">
      <c r="A1" s="7">
        <v>225</v>
      </c>
    </row>
    <row r="2" spans="1:1">
      <c r="A2" s="7">
        <v>500</v>
      </c>
    </row>
    <row r="3" spans="1:1">
      <c r="A3" s="7">
        <v>87.5</v>
      </c>
    </row>
    <row r="4" spans="1:1">
      <c r="A4" s="7">
        <v>500</v>
      </c>
    </row>
    <row r="5" spans="1:1">
      <c r="A5" s="7">
        <v>250</v>
      </c>
    </row>
    <row r="6" spans="1:1">
      <c r="A6" s="7">
        <v>500</v>
      </c>
    </row>
    <row r="7" spans="1:1">
      <c r="A7" s="7">
        <v>250</v>
      </c>
    </row>
    <row r="8" spans="1:1">
      <c r="A8" s="7">
        <v>500</v>
      </c>
    </row>
    <row r="9" spans="1:1">
      <c r="A9" s="7">
        <v>500</v>
      </c>
    </row>
    <row r="10" spans="1:1">
      <c r="A10" s="7">
        <v>125</v>
      </c>
    </row>
    <row r="11" spans="1:1">
      <c r="A11" s="7">
        <v>500</v>
      </c>
    </row>
    <row r="12" spans="1:1">
      <c r="A12" s="7">
        <v>162.5</v>
      </c>
    </row>
    <row r="13" spans="1:1">
      <c r="A13" s="7">
        <v>500</v>
      </c>
    </row>
    <row r="14" spans="1:1">
      <c r="A14" s="7">
        <v>112.5</v>
      </c>
    </row>
    <row r="15" spans="1:1">
      <c r="A15" s="7">
        <v>500</v>
      </c>
    </row>
    <row r="16" spans="1:1">
      <c r="A16" s="7">
        <v>187.5</v>
      </c>
    </row>
    <row r="17" spans="1:1">
      <c r="A17" s="7">
        <v>500</v>
      </c>
    </row>
    <row r="18" spans="1:1">
      <c r="A18" s="7">
        <v>590.32000000000005</v>
      </c>
    </row>
    <row r="19" spans="1:1">
      <c r="A19" s="7">
        <v>135.47999999999999</v>
      </c>
    </row>
    <row r="20" spans="1:1">
      <c r="A20" s="7">
        <v>300</v>
      </c>
    </row>
    <row r="21" spans="1:1">
      <c r="A21" s="7">
        <v>380</v>
      </c>
    </row>
    <row r="22" spans="1:1">
      <c r="A22" s="7">
        <v>700</v>
      </c>
    </row>
    <row r="23" spans="1:1">
      <c r="A23" s="7">
        <v>300</v>
      </c>
    </row>
    <row r="24" spans="1:1">
      <c r="A24" s="7">
        <v>460</v>
      </c>
    </row>
    <row r="25" spans="1:1">
      <c r="A25" s="7">
        <v>700</v>
      </c>
    </row>
    <row r="26" spans="1:1">
      <c r="A26" s="7">
        <v>300</v>
      </c>
    </row>
    <row r="27" spans="1:1">
      <c r="A27" s="7">
        <v>620</v>
      </c>
    </row>
    <row r="28" spans="1:1">
      <c r="A28" s="7">
        <v>700</v>
      </c>
    </row>
    <row r="29" spans="1:1">
      <c r="A29" s="7">
        <v>300</v>
      </c>
    </row>
    <row r="30" spans="1:1">
      <c r="A30" s="7">
        <v>360</v>
      </c>
    </row>
    <row r="31" spans="1:1">
      <c r="A31" s="7">
        <v>700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Комп</cp:lastModifiedBy>
  <cp:lastPrinted>2015-01-19T12:12:59Z</cp:lastPrinted>
  <dcterms:created xsi:type="dcterms:W3CDTF">2013-01-29T08:50:27Z</dcterms:created>
  <dcterms:modified xsi:type="dcterms:W3CDTF">2015-11-14T13:40:41Z</dcterms:modified>
</cp:coreProperties>
</file>