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845" tabRatio="2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Лист1!$A$1:$K$102</definedName>
  </definedNames>
  <calcPr calcId="152511"/>
  <fileRecoveryPr repairLoad="1"/>
</workbook>
</file>

<file path=xl/calcChain.xml><?xml version="1.0" encoding="utf-8"?>
<calcChain xmlns="http://schemas.openxmlformats.org/spreadsheetml/2006/main">
  <c r="D27" i="1"/>
  <c r="E27"/>
  <c r="F27"/>
  <c r="C27"/>
  <c r="D22" l="1"/>
  <c r="E22"/>
  <c r="F22"/>
  <c r="C22"/>
  <c r="D20"/>
  <c r="E20"/>
  <c r="F20"/>
  <c r="C20"/>
  <c r="D33" l="1"/>
  <c r="E33"/>
  <c r="F33"/>
  <c r="C33"/>
  <c r="D17" l="1"/>
  <c r="E17"/>
  <c r="F17"/>
  <c r="C17"/>
  <c r="D19" l="1"/>
  <c r="E19"/>
  <c r="F19"/>
  <c r="C19"/>
  <c r="D32" l="1"/>
  <c r="E32"/>
  <c r="F32"/>
  <c r="C32"/>
  <c r="D29"/>
  <c r="E29"/>
  <c r="F29"/>
  <c r="C29"/>
  <c r="D28"/>
  <c r="E28"/>
  <c r="F28"/>
  <c r="C28"/>
  <c r="D23"/>
  <c r="E23"/>
  <c r="F23"/>
  <c r="C23"/>
  <c r="D18" l="1"/>
  <c r="E18"/>
  <c r="F18"/>
  <c r="C18"/>
  <c r="D40" l="1"/>
  <c r="E40"/>
  <c r="F40"/>
  <c r="C40"/>
  <c r="I40"/>
  <c r="D31"/>
  <c r="E31"/>
  <c r="F31"/>
  <c r="C31"/>
  <c r="D48" l="1"/>
  <c r="E48"/>
  <c r="F48"/>
  <c r="C48"/>
  <c r="D41" l="1"/>
  <c r="E41"/>
  <c r="F41"/>
  <c r="C41"/>
  <c r="G48"/>
  <c r="I34"/>
  <c r="I33"/>
  <c r="G34"/>
  <c r="H34" s="1"/>
  <c r="D9"/>
  <c r="E9"/>
  <c r="F9"/>
  <c r="C9"/>
  <c r="J34" l="1"/>
  <c r="D24" l="1"/>
  <c r="E24"/>
  <c r="F24"/>
  <c r="C24"/>
  <c r="D37"/>
  <c r="E37"/>
  <c r="F37"/>
  <c r="C37"/>
  <c r="G23" l="1"/>
  <c r="H23" s="1"/>
  <c r="I17"/>
  <c r="I19"/>
  <c r="I24" s="1"/>
  <c r="I18"/>
  <c r="I23" s="1"/>
  <c r="J23" l="1"/>
  <c r="G17" l="1"/>
  <c r="H17" s="1"/>
  <c r="J17" s="1"/>
  <c r="D16"/>
  <c r="E16"/>
  <c r="F16"/>
  <c r="C16"/>
  <c r="G18" l="1"/>
  <c r="H18" s="1"/>
  <c r="J18" s="1"/>
  <c r="G16"/>
  <c r="H16" s="1"/>
  <c r="J16" s="1"/>
  <c r="D30"/>
  <c r="D35" s="1"/>
  <c r="E30"/>
  <c r="E35" s="1"/>
  <c r="F30"/>
  <c r="F35" s="1"/>
  <c r="C30"/>
  <c r="C35" s="1"/>
  <c r="D21"/>
  <c r="E21"/>
  <c r="F21"/>
  <c r="C21"/>
  <c r="C25" s="1"/>
  <c r="G19"/>
  <c r="G9"/>
  <c r="I37"/>
  <c r="I32"/>
  <c r="I31"/>
  <c r="I30"/>
  <c r="I29"/>
  <c r="I28"/>
  <c r="I27"/>
  <c r="I22"/>
  <c r="I21"/>
  <c r="I20"/>
  <c r="G37" l="1"/>
  <c r="G33"/>
  <c r="G32"/>
  <c r="H32" s="1"/>
  <c r="G31"/>
  <c r="H31" s="1"/>
  <c r="G30"/>
  <c r="H30" s="1"/>
  <c r="F25"/>
  <c r="H9"/>
  <c r="D47"/>
  <c r="E47"/>
  <c r="F47"/>
  <c r="C47"/>
  <c r="D38"/>
  <c r="D46" s="1"/>
  <c r="E38"/>
  <c r="E46" s="1"/>
  <c r="F38"/>
  <c r="F46" s="1"/>
  <c r="C38"/>
  <c r="C46" s="1"/>
  <c r="G20"/>
  <c r="H20" s="1"/>
  <c r="G40"/>
  <c r="G41" l="1"/>
  <c r="G39" s="1"/>
  <c r="H33"/>
  <c r="G36"/>
  <c r="H37"/>
  <c r="H38" s="1"/>
  <c r="H46" s="1"/>
  <c r="H48"/>
  <c r="J32"/>
  <c r="F45"/>
  <c r="F49" s="1"/>
  <c r="H40"/>
  <c r="G21"/>
  <c r="H21" s="1"/>
  <c r="J21" s="1"/>
  <c r="G24"/>
  <c r="H24" s="1"/>
  <c r="J24" s="1"/>
  <c r="G28"/>
  <c r="H28" s="1"/>
  <c r="J28" s="1"/>
  <c r="G29"/>
  <c r="H29" s="1"/>
  <c r="J30"/>
  <c r="G27"/>
  <c r="H27" s="1"/>
  <c r="J27" s="1"/>
  <c r="E25"/>
  <c r="G22"/>
  <c r="H22" s="1"/>
  <c r="J22" s="1"/>
  <c r="D25"/>
  <c r="G47"/>
  <c r="H47" s="1"/>
  <c r="G38"/>
  <c r="G46" s="1"/>
  <c r="J31"/>
  <c r="J9"/>
  <c r="J20"/>
  <c r="J40" l="1"/>
  <c r="H41"/>
  <c r="H39" s="1"/>
  <c r="H35"/>
  <c r="H26" s="1"/>
  <c r="G35"/>
  <c r="G26" s="1"/>
  <c r="J33"/>
  <c r="K48"/>
  <c r="K47"/>
  <c r="C45"/>
  <c r="C49" s="1"/>
  <c r="J29"/>
  <c r="D45"/>
  <c r="D49" s="1"/>
  <c r="H36"/>
  <c r="J37"/>
  <c r="E45"/>
  <c r="E49" s="1"/>
  <c r="G25"/>
  <c r="G8" s="1"/>
  <c r="H19"/>
  <c r="J41" l="1"/>
  <c r="J39" s="1"/>
  <c r="K40" s="1"/>
  <c r="J35"/>
  <c r="J26" s="1"/>
  <c r="J36"/>
  <c r="K36" s="1"/>
  <c r="J38"/>
  <c r="G7"/>
  <c r="G42" s="1"/>
  <c r="J19"/>
  <c r="H25"/>
  <c r="H8" s="1"/>
  <c r="H7" s="1"/>
  <c r="H42" s="1"/>
  <c r="K39" l="1"/>
  <c r="J25"/>
  <c r="J8"/>
  <c r="J7" s="1"/>
  <c r="K37"/>
  <c r="G45"/>
  <c r="G49" s="1"/>
  <c r="G50" s="1"/>
  <c r="K32" l="1"/>
  <c r="K16"/>
  <c r="K34"/>
  <c r="J42"/>
  <c r="G44"/>
  <c r="H45"/>
  <c r="K26" l="1"/>
  <c r="K30"/>
  <c r="K17"/>
  <c r="K21"/>
  <c r="K7"/>
  <c r="K29"/>
  <c r="K33"/>
  <c r="K20"/>
  <c r="K24"/>
  <c r="K28"/>
  <c r="K19"/>
  <c r="K23"/>
  <c r="K27"/>
  <c r="K31"/>
  <c r="K18"/>
  <c r="K9"/>
  <c r="K22"/>
  <c r="H49"/>
  <c r="H44" s="1"/>
  <c r="K44" s="1"/>
  <c r="K46"/>
  <c r="K8"/>
  <c r="H50" l="1"/>
  <c r="K45"/>
</calcChain>
</file>

<file path=xl/sharedStrings.xml><?xml version="1.0" encoding="utf-8"?>
<sst xmlns="http://schemas.openxmlformats.org/spreadsheetml/2006/main" count="163" uniqueCount="116">
  <si>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</si>
  <si>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</si>
  <si>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</si>
  <si>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</si>
  <si>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</si>
  <si>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</si>
  <si>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</si>
  <si>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</si>
  <si>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</si>
  <si>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</si>
  <si>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</si>
  <si>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</si>
  <si>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</si>
  <si>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Подготовка к эксплуатации в осенне-зимний период</t>
  </si>
  <si>
    <t>Дератизация, Дезинсекция</t>
  </si>
  <si>
    <t>№
п/п</t>
  </si>
  <si>
    <t>ООО "Техкомплект"</t>
  </si>
  <si>
    <t>Обслуживающая организация</t>
  </si>
  <si>
    <t>Площадь 
расчета
(м2)</t>
  </si>
  <si>
    <t>Среднемесячный расход</t>
  </si>
  <si>
    <t xml:space="preserve"> Х</t>
  </si>
  <si>
    <t>Договор</t>
  </si>
  <si>
    <t>ООО "Фирма Экология Плюс"</t>
  </si>
  <si>
    <t>Штатное расписание</t>
  </si>
  <si>
    <t xml:space="preserve">Обслуживание ковров </t>
  </si>
  <si>
    <t>Единый налог в связи с применением УСН</t>
  </si>
  <si>
    <t>Канцелярские расходы и содержание оргтехники</t>
  </si>
  <si>
    <t xml:space="preserve"> х</t>
  </si>
  <si>
    <t>Х</t>
  </si>
  <si>
    <t xml:space="preserve">Тарифы на коммунальные услуги, утвержденные в соответствии с действующим законодательством. </t>
  </si>
  <si>
    <t xml:space="preserve"> Двухтарифная оплата: </t>
  </si>
  <si>
    <t>Справочно:</t>
  </si>
  <si>
    <t>Население, проживающее в домах, оборудованных
в установленном порядке стационарными электроплитами</t>
  </si>
  <si>
    <t>б) доходы от предпринимательской деятельности ТСЖ;</t>
  </si>
  <si>
    <t xml:space="preserve">Доходная часть ТСЖ так же может формироваться за счет: </t>
  </si>
  <si>
    <t xml:space="preserve">Подписи членов правления ТСЖ «Путилково-Люкс»: </t>
  </si>
  <si>
    <t>Предоставить правлению ТСЖ «Путилково-Люкс» право осуществлять перераспределение средств по соответствующим статьям расходов и дополнительно возникающим
расходам, в том числе за счет образовавшейся экономии средств и остатков средств за предыдущий год. Обязать правления ТСЖ « Путилково- Люкс» о произведенных
перераспределениях средств по соответствующим статьям расходов и дополнительно возникающим расходам, в том числе за счет образовавшейся экономии средств и остатков средств за предыдущий год, в письменной форме уведомлять ревизионную комиссию ТСЖ « Путилково- Люкс» в течении 14 дней. 
Размер платежей и взносов установить для каждого собственника помещения в доме в соответствии с его долей в праве общей собственности на общее имущество в доме пропорционально площади помещении имеющихся в собственности. Т.е. платежи и взносы устанавливать в расчете на квадратный метр принадлежащих собственникам площадей.</t>
  </si>
  <si>
    <t>(_____________________)</t>
  </si>
  <si>
    <t>Планируемые доходы от коммерческой деятельности, в том числе от размещения оборудования</t>
  </si>
  <si>
    <t>Правление ТСЖ предлагает установить размер обязательных платежей для каждого владельца (собственника) помещения в доме в следующем размере:</t>
  </si>
  <si>
    <t>ООО Правовой цент "Партнер"</t>
  </si>
  <si>
    <t>СКБ Контур Пф, ЗАО</t>
  </si>
  <si>
    <t>Принята на заседании Правления
Протокол № _______________   
от _________________________</t>
  </si>
  <si>
    <t>Охрана общедомового имущества и придомовой территории</t>
  </si>
  <si>
    <t>Обслуживание шлагбаумов, домофонов, видеонаблюдения</t>
  </si>
  <si>
    <t>3.1 Теплоэнергия на отопление</t>
  </si>
  <si>
    <t>3.2 Теплоэнергия на подогрев ГВ</t>
  </si>
  <si>
    <t>2.2 Холодное водоснабжение для нужд горячей воды</t>
  </si>
  <si>
    <t>2.1 На  холодное  водоснабжение</t>
  </si>
  <si>
    <t>2.3 На водоотведение</t>
  </si>
  <si>
    <t>ИТОГО в год:</t>
  </si>
  <si>
    <t>Услуги связи, почтовые раходы, транспортные расходы</t>
  </si>
  <si>
    <t>ООО "Еврострой"</t>
  </si>
  <si>
    <t>Санитарные работы по содержанию помещений общего пользования, уборка  лестничных клеток и обслуживание контейнерной площадки</t>
  </si>
  <si>
    <t>Материалы, инвентарь и хоз товары на содержание и эксплуатацию общего имущества МКД</t>
  </si>
  <si>
    <t>Техническое обслуживание и ремонт системы ДУ и ППА и водяного пожаротушения
(Пожарная сигнализация)</t>
  </si>
  <si>
    <t>Фонд заработной платы 
(Председатель Правления, Бухгалтер, Паспортист) включая налоги с ФОТ</t>
  </si>
  <si>
    <t>ООО "Карпет-Клин"</t>
  </si>
  <si>
    <t>Механическая уборка и вывоз снега</t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</si>
  <si>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жилых и нежилых
помещений</t>
    </r>
  </si>
  <si>
    <t>Программное обеспечение и ГИС ЖКХ</t>
  </si>
  <si>
    <t>Обслуживание коллективной антенны</t>
  </si>
  <si>
    <t>ООО "Телеуслуги"</t>
  </si>
  <si>
    <t>% в общей доли расходов</t>
  </si>
  <si>
    <t>ЧОО" Восток плюс"</t>
  </si>
  <si>
    <t>Обучение персонала, подписка на Журнал по ЖКХ</t>
  </si>
  <si>
    <t>По оплате за обслуживание коллективной телевизионной антенны: затраты на обслуживание антенны как общедомового имущества 
начисляются всем собственникам жилых/нежилых помещений  согласно утвержденным тарифам из расчета на 1 кв м.</t>
  </si>
  <si>
    <t>Ежемесячный  целевой взнос в резервный фонд  и благоустройство придомовой территории в размере 2 рублей за кв. м.</t>
  </si>
  <si>
    <t>Техническое обслуживание лифтов +страхование +ежегодное освидетельствование лифтов; проверка «фаза-нуль», текущий и аварийный ремонт лифтового оборудования</t>
  </si>
  <si>
    <t>ООО "Парк Лайн  Сервис"</t>
  </si>
  <si>
    <t xml:space="preserve"> Целевые расходы на управление, в том числе:</t>
  </si>
  <si>
    <t>Целевые расходы на охрану:</t>
  </si>
  <si>
    <t xml:space="preserve"> Целевые  взносы на  формирования фондов,  в том числе:</t>
  </si>
  <si>
    <t>Резервный фонд и благоустройство придомовой территории</t>
  </si>
  <si>
    <t>Целевые поступления на содержание, эксплуатацию, текущий ремон и управление общего имущества МКД , в том числе:</t>
  </si>
  <si>
    <t>Целевые поступления на оплату содержания, эксплуатацию и текущий ремонт  общего имущества в многоквартирном доме, в том числе управление. всего</t>
  </si>
  <si>
    <t>Ежемесячный платеж за электроэнергию МОП, ХВС на ОДН, ГВС на ОДН и ОСВ на ОДН - по факту,  
согласно показаниям общедомовых приборов учета и ИПУ жилых/нежилых помещений МКД. Вводятся в статью "Содержание , эксплуатация  и текущий  ремонт общедомового имущества, втч Управление"</t>
  </si>
  <si>
    <t>в) суммы, полученные ТСЖ в результате взыскания штрафных санкций, в т.ч. в судебном порядке, в виде пени, штрафов и иных платежей;</t>
  </si>
  <si>
    <t>г) добровольные взносы собственников и иных лиц, желающих оказать содействие реализации уставной деятельности ТСЖ.</t>
  </si>
  <si>
    <t xml:space="preserve">д) иные источники, не запрещенные законом. </t>
  </si>
  <si>
    <t xml:space="preserve"> Целевые расходы по оплате содержания, эксплуатации и текущего ремонта общего имущества в многоквартирном доме, всего:</t>
  </si>
  <si>
    <t>Целевые взносы  на охрану общедомового имущества и придомовой территории</t>
  </si>
  <si>
    <t>Ежемесячный целевой взнос в Фонд капитального ремонта общедомового имущества на специальном счете ТСЖ в размере 9,07 руб за 1 кв м. Основание - Постановление Правительства МО от 03.10.2017г № 826/36.</t>
  </si>
  <si>
    <t>ИТОГО ЦЕЛЕВЫЕ ПОСТУПЛЕНИЯ И  ДОХОДЫ ( сумма строк 1- 4)</t>
  </si>
  <si>
    <t xml:space="preserve">Целевые взносы на  формирования резервного фонда и благоустройство придомовой территории </t>
  </si>
  <si>
    <t>а) экономия расходов по смете за предыдущие и текущий годы; При условии экономии средств по статьям, накапливающиеся средства будут зачислены в "Резервный фонд и благоустройство придомовой территории".</t>
  </si>
  <si>
    <t>ИТОГО  ЦЕЛЕВЫЕ РАСХОДЫ (сумма строк 1-26)</t>
  </si>
  <si>
    <r>
      <t xml:space="preserve">Площадь расчета финансового плана согласно 23 293,56 м2 состоит из: 
</t>
    </r>
    <r>
      <rPr>
        <i/>
        <sz val="10"/>
        <rFont val="Arial"/>
        <family val="2"/>
        <charset val="204"/>
      </rPr>
      <t xml:space="preserve">1. Жилые помещения - 20 785,66 м2 
2. Нежилые помещения первого этажа - 2 507,90 м2
</t>
    </r>
  </si>
  <si>
    <t>1.Тарифы на электроэнергию с 01.01.2019 по 30.06.2019</t>
  </si>
  <si>
    <t>2. Водоснабжение с  01.01.2019 по 30.06.2019</t>
  </si>
  <si>
    <r>
      <t xml:space="preserve">День :7-00  - 23-00    - </t>
    </r>
    <r>
      <rPr>
        <b/>
        <sz val="10"/>
        <rFont val="Arial"/>
        <family val="2"/>
        <charset val="204"/>
      </rPr>
      <t>4,33 руб/кВт час</t>
    </r>
  </si>
  <si>
    <r>
      <t>Ночь: 23-00 – 7-00      -</t>
    </r>
    <r>
      <rPr>
        <b/>
        <sz val="10"/>
        <rFont val="Arial"/>
        <family val="2"/>
        <charset val="204"/>
      </rPr>
      <t>1,60 руб/кВт час</t>
    </r>
  </si>
  <si>
    <t>24,43 руб/м3</t>
  </si>
  <si>
    <t>31,52 руб/м3</t>
  </si>
  <si>
    <t>2 245,80 руб/Гкал</t>
  </si>
  <si>
    <t>2. Водоснабжение с 01.07.2019 по 31.12.2019</t>
  </si>
  <si>
    <t>36,98 руб/м3</t>
  </si>
  <si>
    <t>26,95 руб/м3</t>
  </si>
  <si>
    <t>2306,04 руб/Гкал</t>
  </si>
  <si>
    <r>
      <t>Однотарифная оплата</t>
    </r>
    <r>
      <rPr>
        <b/>
        <sz val="10"/>
        <rFont val="Arial"/>
        <family val="2"/>
        <charset val="204"/>
      </rPr>
      <t>: 3,77 руб/кВт час</t>
    </r>
  </si>
  <si>
    <t>3. Теплоэнергия с 01.07.2019 по 31.12.2019</t>
  </si>
  <si>
    <t>2306,04руб/Гкал</t>
  </si>
  <si>
    <t>П Р О Е К Т
   Финансовый план на 2019 год (Смета доходов и расходов) Товарищества собственников жилья "ПУТИЛКОВО-ЛЮКС"</t>
  </si>
  <si>
    <t xml:space="preserve">Ежемесячный целевой взнос на охрану общедомового имущества и придомовой территории- 5,58 руб/м2 </t>
  </si>
  <si>
    <r>
      <t xml:space="preserve">Пояснения: 
</t>
    </r>
    <r>
      <rPr>
        <b/>
        <sz val="10"/>
        <rFont val="Arial"/>
        <family val="2"/>
        <charset val="204"/>
      </rPr>
      <t xml:space="preserve">
По оплате за лифт: согласно ЖК РФ оплата за лифт как за общедомовое имуществопроизводится всеми собственниками жилых/нежилых помещений согласно утвержденным тарифам из расчета на 1кв.м.</t>
    </r>
  </si>
  <si>
    <t>До начала работы регионального оператора по вывозу ТКО и КГО оплата за вывоз ТКО и КГО будет производиться через ТСЖ "Путилково-люкс"по фактическому объему (договор с ООО "фирма Экология плюс")</t>
  </si>
  <si>
    <t>1.Тарифы на электроэнергию с 01.07.2019 по 31.12.2019</t>
  </si>
  <si>
    <t xml:space="preserve">
Оплата КУ по жилым и нежилым помещениям  осуществлять  по соответствующим тарифам непосредственно в РСО, основание: прямые договора, Протокол-____     Оплата КУ на СОИ осуществляется по соответствующим тарифам непосредственно в РСО : ПАО "Красногорская теплосеть"; ПАО "Водоканал" ПАО "Мосэнергосбыт" ООО "Рузский региональный оператор" согласно решения ООС о переходе на прямые с РСО, Протокол _____________</t>
  </si>
  <si>
    <t>3. Теплоэнергия с  01.01.2019 по 30.06.2019</t>
  </si>
  <si>
    <r>
      <t>Однотарифная оплата</t>
    </r>
    <r>
      <rPr>
        <b/>
        <sz val="10"/>
        <rFont val="Arial"/>
        <family val="2"/>
        <charset val="204"/>
      </rPr>
      <t>:  3,89 руб/кВт час</t>
    </r>
  </si>
  <si>
    <r>
      <t xml:space="preserve">День :7-00  - 23-00    - </t>
    </r>
    <r>
      <rPr>
        <b/>
        <sz val="10"/>
        <rFont val="Arial"/>
        <family val="2"/>
        <charset val="204"/>
      </rPr>
      <t xml:space="preserve"> 4,47 руб/кВт час</t>
    </r>
  </si>
  <si>
    <r>
      <t>Ночь: 23-00 – 7-00      -</t>
    </r>
    <r>
      <rPr>
        <b/>
        <sz val="10"/>
        <rFont val="Arial"/>
        <family val="2"/>
        <charset val="204"/>
      </rPr>
      <t xml:space="preserve"> 1,68 руб/кВт час</t>
    </r>
  </si>
  <si>
    <t>Ежемесячный  целевой взнос на содержание, эксплуатацию и текущий ремонт общедомового имущества, втч управление - 31,40 руб/м2 для жилых помещений и нежилых помещений</t>
  </si>
  <si>
    <r>
      <t>Утвержден на  очередном общем собрании членов ТСЖ "Путилково-Люкс" , проводимом путем  очно-заочного голосования  с    .  .201 г по    .  .2019г.       
Протокол № __________
от_</t>
    </r>
    <r>
      <rPr>
        <u/>
        <sz val="12"/>
        <rFont val="Arial"/>
        <family val="2"/>
        <charset val="204"/>
      </rPr>
      <t>________________________</t>
    </r>
  </si>
  <si>
    <t>Утилизация батареек, энергосберегающих ламп</t>
  </si>
  <si>
    <t xml:space="preserve">Оплату коммунальных ресурсов за Электроэнергию, ГВС и отопление, ХВС и водоотведение, вывоз ТКО и КГО  производится  непосредственно в РСО на основании выставленных  квитанций собственникам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</si>
</sst>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i/>
      <u/>
      <sz val="10"/>
      <name val="Arial"/>
      <family val="2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7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2" fontId="11" fillId="2" borderId="2" xfId="1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/>
    <xf numFmtId="0" fontId="6" fillId="0" borderId="0" xfId="0" applyFont="1" applyAlignment="1">
      <alignment horizontal="right"/>
    </xf>
    <xf numFmtId="0" fontId="14" fillId="3" borderId="16" xfId="0" applyFont="1" applyFill="1" applyBorder="1" applyAlignment="1">
      <alignment horizontal="left" vertical="center" wrapText="1"/>
    </xf>
    <xf numFmtId="0" fontId="2" fillId="3" borderId="0" xfId="0" applyFont="1" applyFill="1"/>
    <xf numFmtId="0" fontId="14" fillId="3" borderId="17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164" fontId="3" fillId="3" borderId="2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9" xfId="0" applyFont="1" applyBorder="1"/>
    <xf numFmtId="164" fontId="12" fillId="4" borderId="12" xfId="0" applyNumberFormat="1" applyFont="1" applyFill="1" applyBorder="1" applyAlignment="1">
      <alignment horizontal="right" vertical="center" wrapText="1"/>
    </xf>
    <xf numFmtId="164" fontId="12" fillId="4" borderId="16" xfId="0" applyNumberFormat="1" applyFont="1" applyFill="1" applyBorder="1" applyAlignment="1">
      <alignment horizontal="right" vertical="center" wrapText="1"/>
    </xf>
    <xf numFmtId="164" fontId="12" fillId="4" borderId="22" xfId="0" applyNumberFormat="1" applyFont="1" applyFill="1" applyBorder="1" applyAlignment="1">
      <alignment horizontal="right" vertical="center" wrapText="1"/>
    </xf>
    <xf numFmtId="164" fontId="12" fillId="4" borderId="6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right" vertical="center" wrapText="1"/>
    </xf>
    <xf numFmtId="164" fontId="12" fillId="4" borderId="7" xfId="0" applyNumberFormat="1" applyFont="1" applyFill="1" applyBorder="1" applyAlignment="1">
      <alignment horizontal="right" vertical="center" wrapText="1"/>
    </xf>
    <xf numFmtId="164" fontId="12" fillId="4" borderId="25" xfId="0" applyNumberFormat="1" applyFont="1" applyFill="1" applyBorder="1" applyAlignment="1">
      <alignment horizontal="right" vertical="center" wrapText="1"/>
    </xf>
    <xf numFmtId="164" fontId="12" fillId="4" borderId="18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vertical="center" wrapText="1"/>
    </xf>
    <xf numFmtId="164" fontId="12" fillId="4" borderId="56" xfId="0" applyNumberFormat="1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4" fillId="0" borderId="5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164" fontId="12" fillId="4" borderId="1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14" fillId="3" borderId="0" xfId="0" applyFont="1" applyFill="1" applyAlignment="1">
      <alignment horizontal="left"/>
    </xf>
    <xf numFmtId="164" fontId="5" fillId="3" borderId="1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5" fillId="3" borderId="5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164" fontId="2" fillId="0" borderId="12" xfId="0" applyNumberFormat="1" applyFont="1" applyFill="1" applyBorder="1" applyAlignment="1">
      <alignment vertical="center" wrapText="1"/>
    </xf>
    <xf numFmtId="164" fontId="12" fillId="6" borderId="6" xfId="0" applyNumberFormat="1" applyFont="1" applyFill="1" applyBorder="1" applyAlignment="1">
      <alignment horizontal="right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12" fillId="5" borderId="6" xfId="0" applyNumberFormat="1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right" vertical="center" wrapText="1"/>
    </xf>
    <xf numFmtId="164" fontId="12" fillId="7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/>
    </xf>
    <xf numFmtId="164" fontId="12" fillId="5" borderId="6" xfId="0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center"/>
    </xf>
    <xf numFmtId="164" fontId="3" fillId="8" borderId="29" xfId="0" applyNumberFormat="1" applyFont="1" applyFill="1" applyBorder="1" applyAlignment="1">
      <alignment horizontal="right" vertical="center" wrapText="1"/>
    </xf>
    <xf numFmtId="164" fontId="12" fillId="8" borderId="6" xfId="0" applyNumberFormat="1" applyFont="1" applyFill="1" applyBorder="1" applyAlignment="1">
      <alignment horizontal="right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164" fontId="5" fillId="8" borderId="6" xfId="0" applyNumberFormat="1" applyFont="1" applyFill="1" applyBorder="1" applyAlignment="1">
      <alignment horizontal="center" vertical="center" wrapText="1"/>
    </xf>
    <xf numFmtId="164" fontId="7" fillId="8" borderId="14" xfId="0" applyNumberFormat="1" applyFont="1" applyFill="1" applyBorder="1" applyAlignment="1">
      <alignment horizontal="center"/>
    </xf>
    <xf numFmtId="164" fontId="12" fillId="8" borderId="15" xfId="0" applyNumberFormat="1" applyFont="1" applyFill="1" applyBorder="1" applyAlignment="1">
      <alignment horizontal="right"/>
    </xf>
    <xf numFmtId="0" fontId="16" fillId="8" borderId="14" xfId="0" applyFont="1" applyFill="1" applyBorder="1" applyAlignment="1">
      <alignment horizontal="center"/>
    </xf>
    <xf numFmtId="164" fontId="7" fillId="8" borderId="15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 vertical="center" wrapText="1"/>
    </xf>
    <xf numFmtId="164" fontId="3" fillId="7" borderId="44" xfId="0" applyNumberFormat="1" applyFont="1" applyFill="1" applyBorder="1" applyAlignment="1">
      <alignment horizontal="center" vertical="center" wrapText="1"/>
    </xf>
    <xf numFmtId="164" fontId="3" fillId="5" borderId="44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10" fontId="2" fillId="8" borderId="6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/>
    <xf numFmtId="10" fontId="2" fillId="7" borderId="6" xfId="0" applyNumberFormat="1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10" fontId="2" fillId="3" borderId="62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10" fontId="2" fillId="5" borderId="43" xfId="0" applyNumberFormat="1" applyFont="1" applyFill="1" applyBorder="1" applyAlignment="1">
      <alignment horizontal="center" vertical="center" wrapText="1"/>
    </xf>
    <xf numFmtId="10" fontId="2" fillId="3" borderId="57" xfId="0" applyNumberFormat="1" applyFont="1" applyFill="1" applyBorder="1" applyAlignment="1">
      <alignment horizontal="center" vertical="center" wrapText="1"/>
    </xf>
    <xf numFmtId="10" fontId="2" fillId="6" borderId="6" xfId="0" applyNumberFormat="1" applyFont="1" applyFill="1" applyBorder="1" applyAlignment="1">
      <alignment horizontal="center" vertical="center" wrapText="1"/>
    </xf>
    <xf numFmtId="10" fontId="19" fillId="5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13" fillId="0" borderId="6" xfId="0" applyNumberFormat="1" applyFont="1" applyBorder="1" applyAlignment="1">
      <alignment horizontal="center" vertical="center" wrapText="1"/>
    </xf>
    <xf numFmtId="10" fontId="19" fillId="8" borderId="1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vertical="center" wrapText="1"/>
    </xf>
    <xf numFmtId="164" fontId="3" fillId="3" borderId="27" xfId="0" applyNumberFormat="1" applyFont="1" applyFill="1" applyBorder="1" applyAlignment="1">
      <alignment horizontal="right" vertical="center" wrapText="1"/>
    </xf>
    <xf numFmtId="164" fontId="2" fillId="3" borderId="16" xfId="0" applyNumberFormat="1" applyFont="1" applyFill="1" applyBorder="1" applyAlignment="1">
      <alignment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vertical="center" wrapText="1"/>
    </xf>
    <xf numFmtId="164" fontId="3" fillId="3" borderId="5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horizontal="right" vertical="center" wrapText="1"/>
    </xf>
    <xf numFmtId="164" fontId="2" fillId="3" borderId="22" xfId="0" applyNumberFormat="1" applyFont="1" applyFill="1" applyBorder="1" applyAlignment="1">
      <alignment vertical="center" wrapText="1"/>
    </xf>
    <xf numFmtId="164" fontId="3" fillId="3" borderId="22" xfId="0" applyNumberFormat="1" applyFont="1" applyFill="1" applyBorder="1" applyAlignment="1">
      <alignment horizontal="right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/>
    <xf numFmtId="0" fontId="2" fillId="3" borderId="13" xfId="0" applyFont="1" applyFill="1" applyBorder="1"/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0" fontId="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8" borderId="41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left" vertical="center" wrapText="1"/>
    </xf>
    <xf numFmtId="164" fontId="2" fillId="3" borderId="55" xfId="0" applyNumberFormat="1" applyFont="1" applyFill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9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164" fontId="5" fillId="3" borderId="55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56" xfId="0" applyNumberFormat="1" applyFont="1" applyFill="1" applyBorder="1" applyAlignment="1">
      <alignment horizontal="center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164" fontId="3" fillId="3" borderId="59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12" fillId="4" borderId="55" xfId="0" applyNumberFormat="1" applyFont="1" applyFill="1" applyBorder="1" applyAlignment="1">
      <alignment horizontal="right" vertical="center" wrapText="1"/>
    </xf>
    <xf numFmtId="164" fontId="12" fillId="4" borderId="17" xfId="0" applyNumberFormat="1" applyFont="1" applyFill="1" applyBorder="1" applyAlignment="1">
      <alignment horizontal="right" vertical="center" wrapText="1"/>
    </xf>
    <xf numFmtId="164" fontId="12" fillId="4" borderId="56" xfId="0" applyNumberFormat="1" applyFont="1" applyFill="1" applyBorder="1" applyAlignment="1">
      <alignment horizontal="right" vertical="center" wrapText="1"/>
    </xf>
    <xf numFmtId="10" fontId="2" fillId="3" borderId="15" xfId="0" applyNumberFormat="1" applyFont="1" applyFill="1" applyBorder="1" applyAlignment="1">
      <alignment horizontal="center" vertical="center" wrapText="1"/>
    </xf>
    <xf numFmtId="10" fontId="2" fillId="3" borderId="42" xfId="0" applyNumberFormat="1" applyFont="1" applyFill="1" applyBorder="1" applyAlignment="1">
      <alignment horizontal="center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164" fontId="3" fillId="3" borderId="55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3" fillId="3" borderId="56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7" fillId="5" borderId="44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52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2"/>
  <sheetViews>
    <sheetView tabSelected="1" zoomScale="58" zoomScaleNormal="58" workbookViewId="0">
      <selection activeCell="A59" sqref="A59:J59"/>
    </sheetView>
  </sheetViews>
  <sheetFormatPr defaultColWidth="9.140625" defaultRowHeight="12.75"/>
  <cols>
    <col min="1" max="1" width="4.140625" style="1" customWidth="1"/>
    <col min="2" max="2" width="60.42578125" style="1" customWidth="1"/>
    <col min="3" max="6" width="15.140625" style="1" bestFit="1" customWidth="1"/>
    <col min="7" max="7" width="20.42578125" style="3" bestFit="1" customWidth="1"/>
    <col min="8" max="8" width="22.42578125" style="3" bestFit="1" customWidth="1"/>
    <col min="9" max="9" width="12.85546875" style="6" customWidth="1"/>
    <col min="10" max="10" width="14.7109375" style="5" customWidth="1"/>
    <col min="11" max="11" width="10.42578125" style="92" customWidth="1"/>
    <col min="12" max="12" width="27.85546875" style="27" hidden="1" customWidth="1"/>
    <col min="13" max="13" width="21.28515625" style="27" hidden="1" customWidth="1"/>
    <col min="14" max="3931" width="9.140625" style="1"/>
    <col min="3932" max="3974" width="9.140625" style="21"/>
    <col min="3975" max="16384" width="9.140625" style="1"/>
  </cols>
  <sheetData>
    <row r="1" spans="1:34 3931:3975 13974:16384" ht="93" customHeight="1">
      <c r="A1" s="192" t="s">
        <v>42</v>
      </c>
      <c r="B1" s="193"/>
      <c r="C1" s="193"/>
      <c r="D1" s="193"/>
      <c r="E1" s="194" t="s">
        <v>113</v>
      </c>
      <c r="F1" s="194"/>
      <c r="G1" s="194"/>
      <c r="H1" s="194"/>
      <c r="I1" s="194"/>
      <c r="J1" s="194"/>
      <c r="K1" s="95"/>
    </row>
    <row r="2" spans="1:34 3931:3975 13974:16384" ht="18.75" customHeight="1">
      <c r="A2" s="42"/>
      <c r="B2" s="43"/>
      <c r="C2" s="43"/>
      <c r="D2" s="43"/>
      <c r="E2" s="44"/>
      <c r="F2" s="34"/>
      <c r="G2" s="34"/>
      <c r="H2" s="34"/>
      <c r="I2" s="34"/>
      <c r="J2" s="34"/>
      <c r="K2" s="34"/>
    </row>
    <row r="3" spans="1:34 3931:3975 13974:16384" ht="41.25" customHeight="1" thickBot="1">
      <c r="A3" s="201" t="s">
        <v>102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34 3931:3975 13974:16384" ht="12.75" customHeight="1">
      <c r="A4" s="197" t="s">
        <v>15</v>
      </c>
      <c r="B4" s="182" t="s">
        <v>0</v>
      </c>
      <c r="C4" s="182" t="s">
        <v>4</v>
      </c>
      <c r="D4" s="182" t="s">
        <v>5</v>
      </c>
      <c r="E4" s="182" t="s">
        <v>6</v>
      </c>
      <c r="F4" s="182" t="s">
        <v>7</v>
      </c>
      <c r="G4" s="209" t="s">
        <v>50</v>
      </c>
      <c r="H4" s="204" t="s">
        <v>19</v>
      </c>
      <c r="I4" s="199" t="s">
        <v>18</v>
      </c>
      <c r="J4" s="195" t="s">
        <v>59</v>
      </c>
      <c r="K4" s="207" t="s">
        <v>63</v>
      </c>
      <c r="L4" s="203" t="s">
        <v>17</v>
      </c>
      <c r="M4" s="202" t="s">
        <v>21</v>
      </c>
    </row>
    <row r="5" spans="1:34 3931:3975 13974:16384" ht="15.75" customHeight="1">
      <c r="A5" s="198"/>
      <c r="B5" s="183"/>
      <c r="C5" s="183"/>
      <c r="D5" s="183"/>
      <c r="E5" s="183"/>
      <c r="F5" s="183"/>
      <c r="G5" s="210"/>
      <c r="H5" s="205"/>
      <c r="I5" s="200"/>
      <c r="J5" s="196"/>
      <c r="K5" s="208"/>
      <c r="L5" s="203"/>
      <c r="M5" s="202"/>
    </row>
    <row r="6" spans="1:34 3931:3975 13974:16384" ht="70.5" customHeight="1" thickBot="1">
      <c r="A6" s="198"/>
      <c r="B6" s="183"/>
      <c r="C6" s="183"/>
      <c r="D6" s="183"/>
      <c r="E6" s="183"/>
      <c r="F6" s="183"/>
      <c r="G6" s="210"/>
      <c r="H6" s="206"/>
      <c r="I6" s="200"/>
      <c r="J6" s="196"/>
      <c r="K6" s="208"/>
      <c r="L6" s="203"/>
      <c r="M6" s="202"/>
    </row>
    <row r="7" spans="1:34 3931:3975 13974:16384" ht="31.5" customHeight="1" thickBot="1">
      <c r="A7" s="211" t="s">
        <v>80</v>
      </c>
      <c r="B7" s="212"/>
      <c r="C7" s="212"/>
      <c r="D7" s="212"/>
      <c r="E7" s="212"/>
      <c r="F7" s="213"/>
      <c r="G7" s="105">
        <f>G8+G26</f>
        <v>8777103.4800000004</v>
      </c>
      <c r="H7" s="106">
        <f>H8+H26</f>
        <v>731425.29</v>
      </c>
      <c r="I7" s="107" t="s">
        <v>20</v>
      </c>
      <c r="J7" s="122">
        <f>J8+J26</f>
        <v>31.400322234986838</v>
      </c>
      <c r="K7" s="132">
        <f>J7/J7</f>
        <v>1</v>
      </c>
      <c r="L7" s="203"/>
      <c r="M7" s="202"/>
    </row>
    <row r="8" spans="1:34 3931:3975 13974:16384" ht="21" customHeight="1" thickBot="1">
      <c r="A8" s="184"/>
      <c r="B8" s="185"/>
      <c r="C8" s="185"/>
      <c r="D8" s="185"/>
      <c r="E8" s="185"/>
      <c r="F8" s="186"/>
      <c r="G8" s="100">
        <f>G25</f>
        <v>6738130.6799999997</v>
      </c>
      <c r="H8" s="101">
        <f>H25</f>
        <v>561510.89</v>
      </c>
      <c r="I8" s="102" t="s">
        <v>20</v>
      </c>
      <c r="J8" s="123">
        <f>SUM(J9:J24)</f>
        <v>24.105842559059244</v>
      </c>
      <c r="K8" s="121">
        <f>J8/J7</f>
        <v>0.76769411404957033</v>
      </c>
      <c r="L8" s="203"/>
      <c r="M8" s="202"/>
    </row>
    <row r="9" spans="1:34 3931:3975 13974:16384" s="36" customFormat="1" ht="21" customHeight="1">
      <c r="A9" s="51">
        <v>1</v>
      </c>
      <c r="B9" s="51" t="s">
        <v>8</v>
      </c>
      <c r="C9" s="187">
        <f>375000*3</f>
        <v>1125000</v>
      </c>
      <c r="D9" s="187">
        <f t="shared" ref="D9:F9" si="0">375000*3</f>
        <v>1125000</v>
      </c>
      <c r="E9" s="187">
        <f t="shared" si="0"/>
        <v>1125000</v>
      </c>
      <c r="F9" s="187">
        <f t="shared" si="0"/>
        <v>1125000</v>
      </c>
      <c r="G9" s="231">
        <f>SUM(C9:F15)</f>
        <v>4500000</v>
      </c>
      <c r="H9" s="225">
        <f>G9/12</f>
        <v>375000</v>
      </c>
      <c r="I9" s="219">
        <v>23293.56</v>
      </c>
      <c r="J9" s="222">
        <f>H9/I9</f>
        <v>16.098870245681638</v>
      </c>
      <c r="K9" s="228">
        <f>J9/J7</f>
        <v>0.51269761262971913</v>
      </c>
      <c r="L9" s="216" t="s">
        <v>69</v>
      </c>
      <c r="M9" s="3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EUF9" s="85"/>
      <c r="EUG9" s="85"/>
      <c r="EUH9" s="85"/>
      <c r="EUI9" s="85"/>
      <c r="EUJ9" s="85"/>
      <c r="EUK9" s="85"/>
      <c r="EUL9" s="85"/>
      <c r="EUM9" s="85"/>
      <c r="EUN9" s="85"/>
      <c r="EUO9" s="85"/>
      <c r="EUP9" s="85"/>
      <c r="EUQ9" s="85"/>
      <c r="EUR9" s="85"/>
      <c r="EUS9" s="85"/>
      <c r="EUT9" s="85"/>
      <c r="EUU9" s="85"/>
      <c r="EUV9" s="85"/>
      <c r="EUW9" s="85"/>
      <c r="EUX9" s="85"/>
      <c r="EUY9" s="85"/>
      <c r="EUZ9" s="85"/>
      <c r="EVA9" s="85"/>
      <c r="EVB9" s="85"/>
      <c r="EVC9" s="85"/>
      <c r="EVD9" s="85"/>
      <c r="EVE9" s="85"/>
      <c r="EVF9" s="85"/>
      <c r="EVG9" s="85"/>
      <c r="EVH9" s="85"/>
      <c r="EVI9" s="85"/>
      <c r="EVJ9" s="85"/>
      <c r="EVK9" s="85"/>
      <c r="EVL9" s="85"/>
      <c r="EVM9" s="85"/>
      <c r="EVN9" s="85"/>
      <c r="EVO9" s="85"/>
      <c r="EVP9" s="85"/>
      <c r="EVQ9" s="85"/>
      <c r="EVR9" s="85"/>
      <c r="EVS9" s="85"/>
      <c r="EVT9" s="85"/>
      <c r="EVU9" s="85"/>
      <c r="EVV9" s="85"/>
    </row>
    <row r="10" spans="1:34 3931:3975 13974:16384" s="36" customFormat="1" ht="19.5" customHeight="1">
      <c r="A10" s="46">
        <v>2</v>
      </c>
      <c r="B10" s="46" t="s">
        <v>9</v>
      </c>
      <c r="C10" s="188"/>
      <c r="D10" s="188"/>
      <c r="E10" s="188"/>
      <c r="F10" s="188"/>
      <c r="G10" s="232"/>
      <c r="H10" s="226"/>
      <c r="I10" s="220"/>
      <c r="J10" s="223"/>
      <c r="K10" s="229"/>
      <c r="L10" s="217"/>
      <c r="M10" s="3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EUF10" s="85"/>
      <c r="EUG10" s="85"/>
      <c r="EUH10" s="85"/>
      <c r="EUI10" s="85"/>
      <c r="EUJ10" s="85"/>
      <c r="EUK10" s="85"/>
      <c r="EUL10" s="85"/>
      <c r="EUM10" s="85"/>
      <c r="EUN10" s="85"/>
      <c r="EUO10" s="85"/>
      <c r="EUP10" s="85"/>
      <c r="EUQ10" s="85"/>
      <c r="EUR10" s="85"/>
      <c r="EUS10" s="85"/>
      <c r="EUT10" s="85"/>
      <c r="EUU10" s="85"/>
      <c r="EUV10" s="85"/>
      <c r="EUW10" s="85"/>
      <c r="EUX10" s="85"/>
      <c r="EUY10" s="85"/>
      <c r="EUZ10" s="85"/>
      <c r="EVA10" s="85"/>
      <c r="EVB10" s="85"/>
      <c r="EVC10" s="85"/>
      <c r="EVD10" s="85"/>
      <c r="EVE10" s="85"/>
      <c r="EVF10" s="85"/>
      <c r="EVG10" s="85"/>
      <c r="EVH10" s="85"/>
      <c r="EVI10" s="85"/>
      <c r="EVJ10" s="85"/>
      <c r="EVK10" s="85"/>
      <c r="EVL10" s="85"/>
      <c r="EVM10" s="85"/>
      <c r="EVN10" s="85"/>
      <c r="EVO10" s="85"/>
      <c r="EVP10" s="85"/>
      <c r="EVQ10" s="85"/>
      <c r="EVR10" s="85"/>
      <c r="EVS10" s="85"/>
      <c r="EVT10" s="85"/>
      <c r="EVU10" s="85"/>
      <c r="EVV10" s="85"/>
    </row>
    <row r="11" spans="1:34 3931:3975 13974:16384" s="36" customFormat="1" ht="18.75" customHeight="1">
      <c r="A11" s="45">
        <v>3</v>
      </c>
      <c r="B11" s="46" t="s">
        <v>10</v>
      </c>
      <c r="C11" s="188"/>
      <c r="D11" s="188"/>
      <c r="E11" s="188"/>
      <c r="F11" s="188"/>
      <c r="G11" s="232"/>
      <c r="H11" s="226"/>
      <c r="I11" s="220"/>
      <c r="J11" s="223"/>
      <c r="K11" s="229"/>
      <c r="L11" s="217"/>
      <c r="M11" s="3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EUF11" s="85"/>
      <c r="EUG11" s="85"/>
      <c r="EUH11" s="85"/>
      <c r="EUI11" s="85"/>
      <c r="EUJ11" s="85"/>
      <c r="EUK11" s="85"/>
      <c r="EUL11" s="85"/>
      <c r="EUM11" s="85"/>
      <c r="EUN11" s="85"/>
      <c r="EUO11" s="85"/>
      <c r="EUP11" s="85"/>
      <c r="EUQ11" s="85"/>
      <c r="EUR11" s="85"/>
      <c r="EUS11" s="85"/>
      <c r="EUT11" s="85"/>
      <c r="EUU11" s="85"/>
      <c r="EUV11" s="85"/>
      <c r="EUW11" s="85"/>
      <c r="EUX11" s="85"/>
      <c r="EUY11" s="85"/>
      <c r="EUZ11" s="85"/>
      <c r="EVA11" s="85"/>
      <c r="EVB11" s="85"/>
      <c r="EVC11" s="85"/>
      <c r="EVD11" s="85"/>
      <c r="EVE11" s="85"/>
      <c r="EVF11" s="85"/>
      <c r="EVG11" s="85"/>
      <c r="EVH11" s="85"/>
      <c r="EVI11" s="85"/>
      <c r="EVJ11" s="85"/>
      <c r="EVK11" s="85"/>
      <c r="EVL11" s="85"/>
      <c r="EVM11" s="85"/>
      <c r="EVN11" s="85"/>
      <c r="EVO11" s="85"/>
      <c r="EVP11" s="85"/>
      <c r="EVQ11" s="85"/>
      <c r="EVR11" s="85"/>
      <c r="EVS11" s="85"/>
      <c r="EVT11" s="85"/>
      <c r="EVU11" s="85"/>
      <c r="EVV11" s="85"/>
    </row>
    <row r="12" spans="1:34 3931:3975 13974:16384" s="36" customFormat="1" ht="33" customHeight="1">
      <c r="A12" s="46">
        <v>4</v>
      </c>
      <c r="B12" s="46" t="s">
        <v>11</v>
      </c>
      <c r="C12" s="188"/>
      <c r="D12" s="188"/>
      <c r="E12" s="188"/>
      <c r="F12" s="188"/>
      <c r="G12" s="232"/>
      <c r="H12" s="226"/>
      <c r="I12" s="220"/>
      <c r="J12" s="223"/>
      <c r="K12" s="229"/>
      <c r="L12" s="217"/>
      <c r="M12" s="3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EUF12" s="85"/>
      <c r="EUG12" s="85"/>
      <c r="EUH12" s="85"/>
      <c r="EUI12" s="85"/>
      <c r="EUJ12" s="85"/>
      <c r="EUK12" s="85"/>
      <c r="EUL12" s="85"/>
      <c r="EUM12" s="85"/>
      <c r="EUN12" s="85"/>
      <c r="EUO12" s="85"/>
      <c r="EUP12" s="85"/>
      <c r="EUQ12" s="85"/>
      <c r="EUR12" s="85"/>
      <c r="EUS12" s="85"/>
      <c r="EUT12" s="85"/>
      <c r="EUU12" s="85"/>
      <c r="EUV12" s="85"/>
      <c r="EUW12" s="85"/>
      <c r="EUX12" s="85"/>
      <c r="EUY12" s="85"/>
      <c r="EUZ12" s="85"/>
      <c r="EVA12" s="85"/>
      <c r="EVB12" s="85"/>
      <c r="EVC12" s="85"/>
      <c r="EVD12" s="85"/>
      <c r="EVE12" s="85"/>
      <c r="EVF12" s="85"/>
      <c r="EVG12" s="85"/>
      <c r="EVH12" s="85"/>
      <c r="EVI12" s="85"/>
      <c r="EVJ12" s="85"/>
      <c r="EVK12" s="85"/>
      <c r="EVL12" s="85"/>
      <c r="EVM12" s="85"/>
      <c r="EVN12" s="85"/>
      <c r="EVO12" s="85"/>
      <c r="EVP12" s="85"/>
      <c r="EVQ12" s="85"/>
      <c r="EVR12" s="85"/>
      <c r="EVS12" s="85"/>
      <c r="EVT12" s="85"/>
      <c r="EVU12" s="85"/>
      <c r="EVV12" s="85"/>
    </row>
    <row r="13" spans="1:34 3931:3975 13974:16384" s="36" customFormat="1" ht="30" customHeight="1">
      <c r="A13" s="45">
        <v>5</v>
      </c>
      <c r="B13" s="46" t="s">
        <v>12</v>
      </c>
      <c r="C13" s="188"/>
      <c r="D13" s="188"/>
      <c r="E13" s="188"/>
      <c r="F13" s="188"/>
      <c r="G13" s="232"/>
      <c r="H13" s="226"/>
      <c r="I13" s="220"/>
      <c r="J13" s="223"/>
      <c r="K13" s="229"/>
      <c r="L13" s="217"/>
      <c r="M13" s="3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EUF13" s="85"/>
      <c r="EUG13" s="85"/>
      <c r="EUH13" s="85"/>
      <c r="EUI13" s="85"/>
      <c r="EUJ13" s="85"/>
      <c r="EUK13" s="85"/>
      <c r="EUL13" s="85"/>
      <c r="EUM13" s="85"/>
      <c r="EUN13" s="85"/>
      <c r="EUO13" s="85"/>
      <c r="EUP13" s="85"/>
      <c r="EUQ13" s="85"/>
      <c r="EUR13" s="85"/>
      <c r="EUS13" s="85"/>
      <c r="EUT13" s="85"/>
      <c r="EUU13" s="85"/>
      <c r="EUV13" s="85"/>
      <c r="EUW13" s="85"/>
      <c r="EUX13" s="85"/>
      <c r="EUY13" s="85"/>
      <c r="EUZ13" s="85"/>
      <c r="EVA13" s="85"/>
      <c r="EVB13" s="85"/>
      <c r="EVC13" s="85"/>
      <c r="EVD13" s="85"/>
      <c r="EVE13" s="85"/>
      <c r="EVF13" s="85"/>
      <c r="EVG13" s="85"/>
      <c r="EVH13" s="85"/>
      <c r="EVI13" s="85"/>
      <c r="EVJ13" s="85"/>
      <c r="EVK13" s="85"/>
      <c r="EVL13" s="85"/>
      <c r="EVM13" s="85"/>
      <c r="EVN13" s="85"/>
      <c r="EVO13" s="85"/>
      <c r="EVP13" s="85"/>
      <c r="EVQ13" s="85"/>
      <c r="EVR13" s="85"/>
      <c r="EVS13" s="85"/>
      <c r="EVT13" s="85"/>
      <c r="EVU13" s="85"/>
      <c r="EVV13" s="85"/>
    </row>
    <row r="14" spans="1:34 3931:3975 13974:16384" s="36" customFormat="1" ht="45.75" customHeight="1">
      <c r="A14" s="46">
        <v>6</v>
      </c>
      <c r="B14" s="46" t="s">
        <v>53</v>
      </c>
      <c r="C14" s="188"/>
      <c r="D14" s="188"/>
      <c r="E14" s="188"/>
      <c r="F14" s="188"/>
      <c r="G14" s="232"/>
      <c r="H14" s="226"/>
      <c r="I14" s="220"/>
      <c r="J14" s="223"/>
      <c r="K14" s="229"/>
      <c r="L14" s="217"/>
      <c r="M14" s="3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EUF14" s="85"/>
      <c r="EUG14" s="85"/>
      <c r="EUH14" s="85"/>
      <c r="EUI14" s="85"/>
      <c r="EUJ14" s="85"/>
      <c r="EUK14" s="85"/>
      <c r="EUL14" s="85"/>
      <c r="EUM14" s="85"/>
      <c r="EUN14" s="85"/>
      <c r="EUO14" s="85"/>
      <c r="EUP14" s="85"/>
      <c r="EUQ14" s="85"/>
      <c r="EUR14" s="85"/>
      <c r="EUS14" s="85"/>
      <c r="EUT14" s="85"/>
      <c r="EUU14" s="85"/>
      <c r="EUV14" s="85"/>
      <c r="EUW14" s="85"/>
      <c r="EUX14" s="85"/>
      <c r="EUY14" s="85"/>
      <c r="EUZ14" s="85"/>
      <c r="EVA14" s="85"/>
      <c r="EVB14" s="85"/>
      <c r="EVC14" s="85"/>
      <c r="EVD14" s="85"/>
      <c r="EVE14" s="85"/>
      <c r="EVF14" s="85"/>
      <c r="EVG14" s="85"/>
      <c r="EVH14" s="85"/>
      <c r="EVI14" s="85"/>
      <c r="EVJ14" s="85"/>
      <c r="EVK14" s="85"/>
      <c r="EVL14" s="85"/>
      <c r="EVM14" s="85"/>
      <c r="EVN14" s="85"/>
      <c r="EVO14" s="85"/>
      <c r="EVP14" s="85"/>
      <c r="EVQ14" s="85"/>
      <c r="EVR14" s="85"/>
      <c r="EVS14" s="85"/>
      <c r="EVT14" s="85"/>
      <c r="EVU14" s="85"/>
      <c r="EVV14" s="85"/>
    </row>
    <row r="15" spans="1:34 3931:3975 13974:16384" s="36" customFormat="1" ht="19.5" customHeight="1" thickBot="1">
      <c r="A15" s="78">
        <v>7</v>
      </c>
      <c r="B15" s="91" t="s">
        <v>13</v>
      </c>
      <c r="C15" s="189"/>
      <c r="D15" s="189"/>
      <c r="E15" s="189"/>
      <c r="F15" s="189"/>
      <c r="G15" s="233"/>
      <c r="H15" s="227"/>
      <c r="I15" s="221"/>
      <c r="J15" s="224"/>
      <c r="K15" s="230"/>
      <c r="L15" s="217"/>
      <c r="M15" s="3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EUF15" s="85"/>
      <c r="EUG15" s="85"/>
      <c r="EUH15" s="85"/>
      <c r="EUI15" s="85"/>
      <c r="EUJ15" s="85"/>
      <c r="EUK15" s="85"/>
      <c r="EUL15" s="85"/>
      <c r="EUM15" s="85"/>
      <c r="EUN15" s="85"/>
      <c r="EUO15" s="85"/>
      <c r="EUP15" s="85"/>
      <c r="EUQ15" s="85"/>
      <c r="EUR15" s="85"/>
      <c r="EUS15" s="85"/>
      <c r="EUT15" s="85"/>
      <c r="EUU15" s="85"/>
      <c r="EUV15" s="85"/>
      <c r="EUW15" s="85"/>
      <c r="EUX15" s="85"/>
      <c r="EUY15" s="85"/>
      <c r="EUZ15" s="85"/>
      <c r="EVA15" s="85"/>
      <c r="EVB15" s="85"/>
      <c r="EVC15" s="85"/>
      <c r="EVD15" s="85"/>
      <c r="EVE15" s="85"/>
      <c r="EVF15" s="85"/>
      <c r="EVG15" s="85"/>
      <c r="EVH15" s="85"/>
      <c r="EVI15" s="85"/>
      <c r="EVJ15" s="85"/>
      <c r="EVK15" s="85"/>
      <c r="EVL15" s="85"/>
      <c r="EVM15" s="85"/>
      <c r="EVN15" s="85"/>
      <c r="EVO15" s="85"/>
      <c r="EVP15" s="85"/>
      <c r="EVQ15" s="85"/>
      <c r="EVR15" s="85"/>
      <c r="EVS15" s="85"/>
      <c r="EVT15" s="85"/>
      <c r="EVU15" s="85"/>
      <c r="EVV15" s="85"/>
    </row>
    <row r="16" spans="1:34 3931:3975 13974:16384" s="81" customFormat="1" ht="33.75" customHeight="1">
      <c r="A16" s="45">
        <v>8</v>
      </c>
      <c r="B16" s="45" t="s">
        <v>54</v>
      </c>
      <c r="C16" s="151">
        <f>50000*3</f>
        <v>150000</v>
      </c>
      <c r="D16" s="151">
        <f t="shared" ref="D16:F16" si="1">50000*3</f>
        <v>150000</v>
      </c>
      <c r="E16" s="151">
        <f t="shared" si="1"/>
        <v>150000</v>
      </c>
      <c r="F16" s="151">
        <f t="shared" si="1"/>
        <v>150000</v>
      </c>
      <c r="G16" s="152">
        <f>SUM(C16:F16)</f>
        <v>600000</v>
      </c>
      <c r="H16" s="88">
        <f>G16/12</f>
        <v>50000</v>
      </c>
      <c r="I16" s="87">
        <v>23293.56</v>
      </c>
      <c r="J16" s="124">
        <f>H16/I16</f>
        <v>2.1465160327575519</v>
      </c>
      <c r="K16" s="133">
        <f>J16/$J$7</f>
        <v>6.8359681683962559E-2</v>
      </c>
      <c r="L16" s="217"/>
      <c r="M16" s="4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EUE16" s="161"/>
      <c r="EUF16" s="85"/>
      <c r="EUG16" s="85"/>
      <c r="EUH16" s="85"/>
      <c r="EUI16" s="85"/>
      <c r="EUJ16" s="85"/>
      <c r="EUK16" s="85"/>
      <c r="EUL16" s="85"/>
      <c r="EUM16" s="85"/>
      <c r="EUN16" s="85"/>
      <c r="EUO16" s="85"/>
      <c r="EUP16" s="85"/>
      <c r="EUQ16" s="85"/>
      <c r="EUR16" s="85"/>
      <c r="EUS16" s="85"/>
      <c r="EUT16" s="85"/>
      <c r="EUU16" s="85"/>
      <c r="EUV16" s="85"/>
      <c r="EUW16" s="85"/>
      <c r="EUX16" s="85"/>
      <c r="EUY16" s="85"/>
      <c r="EUZ16" s="85"/>
      <c r="EVA16" s="85"/>
      <c r="EVB16" s="85"/>
      <c r="EVC16" s="85"/>
      <c r="EVD16" s="85"/>
      <c r="EVE16" s="85"/>
      <c r="EVF16" s="85"/>
      <c r="EVG16" s="85"/>
      <c r="EVH16" s="85"/>
      <c r="EVI16" s="85"/>
      <c r="EVJ16" s="85"/>
      <c r="EVK16" s="85"/>
      <c r="EVL16" s="85"/>
      <c r="EVM16" s="85"/>
      <c r="EVN16" s="85"/>
      <c r="EVO16" s="85"/>
      <c r="EVP16" s="85"/>
      <c r="EVQ16" s="85"/>
      <c r="EVR16" s="85"/>
      <c r="EVS16" s="85"/>
      <c r="EVT16" s="85"/>
      <c r="EVU16" s="85"/>
      <c r="EVV16" s="85"/>
      <c r="EVW16" s="162"/>
      <c r="TQL16" s="161"/>
      <c r="TQM16" s="85"/>
      <c r="TQN16" s="85"/>
      <c r="TQO16" s="85"/>
      <c r="TQP16" s="85"/>
      <c r="TQQ16" s="85"/>
      <c r="TQR16" s="85"/>
      <c r="TQS16" s="85"/>
      <c r="TQT16" s="85"/>
      <c r="TQU16" s="85"/>
      <c r="TQV16" s="85"/>
      <c r="TQW16" s="85"/>
      <c r="TQX16" s="85"/>
      <c r="TQY16" s="85"/>
      <c r="TQZ16" s="85"/>
      <c r="TRA16" s="85"/>
      <c r="TRB16" s="85"/>
      <c r="TRC16" s="85"/>
      <c r="TRD16" s="85"/>
      <c r="TRE16" s="85"/>
      <c r="TRF16" s="85"/>
      <c r="TRG16" s="85"/>
      <c r="TRH16" s="85"/>
      <c r="TRI16" s="85"/>
      <c r="TRJ16" s="85"/>
      <c r="TRK16" s="85"/>
      <c r="TRL16" s="85"/>
      <c r="TRM16" s="85"/>
      <c r="TRN16" s="85"/>
      <c r="TRO16" s="85"/>
      <c r="TRP16" s="85"/>
      <c r="TRQ16" s="85"/>
      <c r="TRR16" s="85"/>
      <c r="TRS16" s="85"/>
      <c r="TRT16" s="85"/>
      <c r="TRU16" s="85"/>
      <c r="TRV16" s="85"/>
      <c r="TRW16" s="85"/>
      <c r="TRX16" s="85"/>
      <c r="TRY16" s="85"/>
      <c r="TRZ16" s="85"/>
      <c r="TSA16" s="85"/>
      <c r="TSB16" s="85"/>
      <c r="TSC16" s="85"/>
      <c r="TSD16" s="85"/>
      <c r="TSE16" s="85"/>
      <c r="TSF16" s="85"/>
      <c r="TSG16" s="85"/>
      <c r="TSH16" s="85"/>
      <c r="TSI16" s="85"/>
      <c r="TSJ16" s="85"/>
      <c r="TSK16" s="85"/>
      <c r="TSL16" s="85"/>
      <c r="TSM16" s="85"/>
      <c r="TSN16" s="85"/>
      <c r="TSO16" s="85"/>
      <c r="TSP16" s="85"/>
      <c r="TSQ16" s="85"/>
      <c r="TSR16" s="85"/>
      <c r="TSS16" s="85"/>
      <c r="TST16" s="85"/>
      <c r="TSU16" s="85"/>
      <c r="TSV16" s="85"/>
      <c r="TSW16" s="85"/>
      <c r="TSX16" s="85"/>
      <c r="TSY16" s="85"/>
      <c r="TSZ16" s="85"/>
      <c r="TTA16" s="85"/>
      <c r="TTB16" s="85"/>
      <c r="TTC16" s="85"/>
      <c r="TTD16" s="85"/>
      <c r="TTE16" s="85"/>
      <c r="TTF16" s="85"/>
      <c r="TTG16" s="85"/>
      <c r="TTH16" s="85"/>
      <c r="TTI16" s="85"/>
      <c r="TTJ16" s="85"/>
      <c r="TTK16" s="85"/>
      <c r="TTL16" s="85"/>
      <c r="TTM16" s="85"/>
      <c r="TTN16" s="85"/>
      <c r="TTO16" s="85"/>
      <c r="TTP16" s="85"/>
      <c r="TTQ16" s="85"/>
      <c r="TTR16" s="85"/>
      <c r="TTS16" s="85"/>
      <c r="TTT16" s="85"/>
      <c r="TTU16" s="85"/>
      <c r="TTV16" s="85"/>
      <c r="TTW16" s="85"/>
      <c r="TTX16" s="85"/>
      <c r="TTY16" s="85"/>
      <c r="TTZ16" s="85"/>
      <c r="TUA16" s="85"/>
      <c r="TUB16" s="85"/>
      <c r="TUC16" s="85"/>
      <c r="TUD16" s="85"/>
      <c r="TUE16" s="85"/>
      <c r="TUF16" s="85"/>
      <c r="TUG16" s="85"/>
      <c r="TUH16" s="85"/>
      <c r="TUI16" s="85"/>
      <c r="TUJ16" s="85"/>
      <c r="TUK16" s="85"/>
      <c r="TUL16" s="85"/>
      <c r="TUM16" s="85"/>
      <c r="TUN16" s="85"/>
      <c r="TUO16" s="85"/>
      <c r="TUP16" s="85"/>
      <c r="TUQ16" s="85"/>
      <c r="TUR16" s="85"/>
      <c r="TUS16" s="85"/>
      <c r="TUT16" s="85"/>
      <c r="TUU16" s="85"/>
      <c r="TUV16" s="85"/>
      <c r="TUW16" s="85"/>
      <c r="TUX16" s="85"/>
      <c r="TUY16" s="85"/>
      <c r="TUZ16" s="85"/>
      <c r="TVA16" s="85"/>
      <c r="TVB16" s="85"/>
      <c r="TVC16" s="85"/>
      <c r="TVD16" s="85"/>
      <c r="TVE16" s="85"/>
      <c r="TVF16" s="85"/>
      <c r="TVG16" s="85"/>
      <c r="TVH16" s="85"/>
      <c r="TVI16" s="85"/>
      <c r="TVJ16" s="85"/>
      <c r="TVK16" s="85"/>
      <c r="TVL16" s="85"/>
      <c r="TVM16" s="85"/>
      <c r="TVN16" s="85"/>
      <c r="TVO16" s="85"/>
      <c r="TVP16" s="85"/>
      <c r="TVQ16" s="85"/>
      <c r="TVR16" s="85"/>
      <c r="TVS16" s="85"/>
      <c r="TVT16" s="85"/>
      <c r="TVU16" s="85"/>
      <c r="TVV16" s="85"/>
      <c r="TVW16" s="85"/>
      <c r="TVX16" s="85"/>
      <c r="TVY16" s="85"/>
      <c r="TVZ16" s="85"/>
      <c r="TWA16" s="85"/>
      <c r="TWB16" s="85"/>
      <c r="TWC16" s="85"/>
      <c r="TWD16" s="85"/>
      <c r="TWE16" s="85"/>
      <c r="TWF16" s="85"/>
      <c r="TWG16" s="85"/>
      <c r="TWH16" s="85"/>
      <c r="TWI16" s="85"/>
      <c r="TWJ16" s="85"/>
      <c r="TWK16" s="85"/>
      <c r="TWL16" s="85"/>
      <c r="TWM16" s="85"/>
      <c r="TWN16" s="85"/>
      <c r="TWO16" s="85"/>
      <c r="TWP16" s="85"/>
      <c r="TWQ16" s="85"/>
      <c r="TWR16" s="85"/>
      <c r="TWS16" s="85"/>
      <c r="TWT16" s="85"/>
      <c r="TWU16" s="85"/>
      <c r="TWV16" s="85"/>
      <c r="TWW16" s="85"/>
      <c r="TWX16" s="85"/>
      <c r="TWY16" s="85"/>
      <c r="TWZ16" s="85"/>
      <c r="TXA16" s="85"/>
      <c r="TXB16" s="85"/>
      <c r="TXC16" s="85"/>
      <c r="TXD16" s="85"/>
      <c r="TXE16" s="85"/>
      <c r="TXF16" s="85"/>
      <c r="TXG16" s="85"/>
      <c r="TXH16" s="85"/>
      <c r="TXI16" s="85"/>
      <c r="TXJ16" s="85"/>
      <c r="TXK16" s="85"/>
      <c r="TXL16" s="85"/>
      <c r="TXM16" s="85"/>
      <c r="TXN16" s="85"/>
      <c r="TXO16" s="85"/>
      <c r="TXP16" s="85"/>
      <c r="TXQ16" s="85"/>
      <c r="TXR16" s="85"/>
      <c r="TXS16" s="85"/>
      <c r="TXT16" s="85"/>
      <c r="TXU16" s="85"/>
      <c r="TXV16" s="85"/>
      <c r="TXW16" s="85"/>
      <c r="TXX16" s="85"/>
      <c r="TXY16" s="85"/>
      <c r="TXZ16" s="85"/>
      <c r="TYA16" s="85"/>
      <c r="TYB16" s="85"/>
      <c r="TYC16" s="85"/>
      <c r="TYD16" s="85"/>
      <c r="TYE16" s="85"/>
      <c r="TYF16" s="85"/>
      <c r="TYG16" s="85"/>
      <c r="TYH16" s="85"/>
      <c r="TYI16" s="85"/>
      <c r="TYJ16" s="85"/>
      <c r="TYK16" s="85"/>
      <c r="TYL16" s="85"/>
      <c r="TYM16" s="85"/>
      <c r="TYN16" s="85"/>
      <c r="TYO16" s="85"/>
      <c r="TYP16" s="85"/>
      <c r="TYQ16" s="85"/>
      <c r="TYR16" s="85"/>
      <c r="TYS16" s="85"/>
      <c r="TYT16" s="85"/>
      <c r="TYU16" s="85"/>
      <c r="TYV16" s="85"/>
      <c r="TYW16" s="85"/>
      <c r="TYX16" s="85"/>
      <c r="TYY16" s="85"/>
      <c r="TYZ16" s="85"/>
      <c r="TZA16" s="85"/>
      <c r="TZB16" s="85"/>
      <c r="TZC16" s="85"/>
      <c r="TZD16" s="85"/>
      <c r="TZE16" s="85"/>
      <c r="TZF16" s="85"/>
      <c r="TZG16" s="85"/>
      <c r="TZH16" s="85"/>
      <c r="TZI16" s="85"/>
      <c r="TZJ16" s="85"/>
      <c r="TZK16" s="85"/>
      <c r="TZL16" s="85"/>
      <c r="TZM16" s="85"/>
      <c r="TZN16" s="85"/>
      <c r="TZO16" s="85"/>
      <c r="TZP16" s="85"/>
      <c r="TZQ16" s="85"/>
      <c r="TZR16" s="85"/>
      <c r="TZS16" s="85"/>
      <c r="TZT16" s="85"/>
      <c r="TZU16" s="85"/>
      <c r="TZV16" s="85"/>
      <c r="TZW16" s="85"/>
      <c r="TZX16" s="85"/>
      <c r="TZY16" s="85"/>
      <c r="TZZ16" s="85"/>
      <c r="UAA16" s="85"/>
      <c r="UAB16" s="85"/>
      <c r="UAC16" s="85"/>
      <c r="UAD16" s="85"/>
      <c r="UAE16" s="85"/>
      <c r="UAF16" s="85"/>
      <c r="UAG16" s="85"/>
      <c r="UAH16" s="85"/>
      <c r="UAI16" s="85"/>
      <c r="UAJ16" s="85"/>
      <c r="UAK16" s="85"/>
      <c r="UAL16" s="85"/>
      <c r="UAM16" s="85"/>
      <c r="UAN16" s="85"/>
      <c r="UAO16" s="85"/>
      <c r="UAP16" s="85"/>
      <c r="UAQ16" s="85"/>
      <c r="UAR16" s="85"/>
      <c r="UAS16" s="85"/>
      <c r="UAT16" s="85"/>
      <c r="UAU16" s="85"/>
      <c r="UAV16" s="85"/>
      <c r="UAW16" s="85"/>
      <c r="UAX16" s="85"/>
      <c r="UAY16" s="85"/>
      <c r="UAZ16" s="85"/>
      <c r="UBA16" s="85"/>
      <c r="UBB16" s="85"/>
      <c r="UBC16" s="85"/>
      <c r="UBD16" s="85"/>
      <c r="UBE16" s="85"/>
      <c r="UBF16" s="85"/>
      <c r="UBG16" s="85"/>
      <c r="UBH16" s="85"/>
      <c r="UBI16" s="85"/>
      <c r="UBJ16" s="85"/>
      <c r="UBK16" s="85"/>
      <c r="UBL16" s="85"/>
      <c r="UBM16" s="85"/>
      <c r="UBN16" s="85"/>
      <c r="UBO16" s="85"/>
      <c r="UBP16" s="85"/>
      <c r="UBQ16" s="85"/>
      <c r="UBR16" s="85"/>
      <c r="UBS16" s="85"/>
      <c r="UBT16" s="85"/>
      <c r="UBU16" s="85"/>
      <c r="UBV16" s="85"/>
      <c r="UBW16" s="85"/>
      <c r="UBX16" s="85"/>
      <c r="UBY16" s="85"/>
      <c r="UBZ16" s="85"/>
      <c r="UCA16" s="85"/>
      <c r="UCB16" s="85"/>
      <c r="UCC16" s="85"/>
      <c r="UCD16" s="85"/>
      <c r="UCE16" s="85"/>
      <c r="UCF16" s="85"/>
      <c r="UCG16" s="85"/>
      <c r="UCH16" s="85"/>
      <c r="UCI16" s="85"/>
      <c r="UCJ16" s="85"/>
      <c r="UCK16" s="85"/>
      <c r="UCL16" s="85"/>
      <c r="UCM16" s="85"/>
      <c r="UCN16" s="85"/>
      <c r="UCO16" s="85"/>
      <c r="UCP16" s="85"/>
      <c r="UCQ16" s="85"/>
      <c r="UCR16" s="85"/>
      <c r="UCS16" s="85"/>
      <c r="UCT16" s="85"/>
      <c r="UCU16" s="85"/>
      <c r="UCV16" s="85"/>
      <c r="UCW16" s="85"/>
      <c r="UCX16" s="85"/>
      <c r="UCY16" s="85"/>
      <c r="UCZ16" s="85"/>
      <c r="UDA16" s="85"/>
      <c r="UDB16" s="85"/>
      <c r="UDC16" s="85"/>
      <c r="UDD16" s="85"/>
      <c r="UDE16" s="85"/>
      <c r="UDF16" s="85"/>
      <c r="UDG16" s="85"/>
      <c r="UDH16" s="85"/>
      <c r="UDI16" s="85"/>
      <c r="UDJ16" s="85"/>
      <c r="UDK16" s="85"/>
      <c r="UDL16" s="85"/>
      <c r="UDM16" s="85"/>
      <c r="UDN16" s="85"/>
      <c r="UDO16" s="85"/>
      <c r="UDP16" s="85"/>
      <c r="UDQ16" s="85"/>
      <c r="UDR16" s="85"/>
      <c r="UDS16" s="85"/>
      <c r="UDT16" s="85"/>
      <c r="UDU16" s="85"/>
      <c r="UDV16" s="85"/>
      <c r="UDW16" s="85"/>
      <c r="UDX16" s="85"/>
      <c r="UDY16" s="85"/>
      <c r="UDZ16" s="85"/>
      <c r="UEA16" s="85"/>
      <c r="UEB16" s="85"/>
      <c r="UEC16" s="85"/>
      <c r="UED16" s="85"/>
      <c r="UEE16" s="85"/>
      <c r="UEF16" s="85"/>
      <c r="UEG16" s="85"/>
      <c r="UEH16" s="85"/>
      <c r="UEI16" s="85"/>
      <c r="UEJ16" s="85"/>
      <c r="UEK16" s="85"/>
      <c r="UEL16" s="85"/>
      <c r="UEM16" s="85"/>
      <c r="UEN16" s="85"/>
      <c r="UEO16" s="85"/>
      <c r="UEP16" s="85"/>
      <c r="UEQ16" s="85"/>
      <c r="UER16" s="85"/>
      <c r="UES16" s="85"/>
      <c r="UET16" s="85"/>
      <c r="UEU16" s="85"/>
      <c r="UEV16" s="85"/>
      <c r="UEW16" s="85"/>
      <c r="UEX16" s="85"/>
      <c r="UEY16" s="85"/>
      <c r="UEZ16" s="85"/>
      <c r="UFA16" s="85"/>
      <c r="UFB16" s="85"/>
      <c r="UFC16" s="85"/>
      <c r="UFD16" s="85"/>
      <c r="UFE16" s="85"/>
      <c r="UFF16" s="85"/>
      <c r="UFG16" s="85"/>
      <c r="UFH16" s="85"/>
      <c r="UFI16" s="85"/>
      <c r="UFJ16" s="85"/>
      <c r="UFK16" s="85"/>
      <c r="UFL16" s="85"/>
      <c r="UFM16" s="85"/>
      <c r="UFN16" s="85"/>
      <c r="UFO16" s="85"/>
      <c r="UFP16" s="85"/>
      <c r="UFQ16" s="85"/>
      <c r="UFR16" s="85"/>
      <c r="UFS16" s="85"/>
      <c r="UFT16" s="85"/>
      <c r="UFU16" s="85"/>
      <c r="UFV16" s="85"/>
      <c r="UFW16" s="85"/>
      <c r="UFX16" s="85"/>
      <c r="UFY16" s="85"/>
      <c r="UFZ16" s="85"/>
      <c r="UGA16" s="85"/>
      <c r="UGB16" s="85"/>
      <c r="UGC16" s="85"/>
      <c r="UGD16" s="85"/>
      <c r="UGE16" s="85"/>
      <c r="UGF16" s="85"/>
      <c r="UGG16" s="85"/>
      <c r="UGH16" s="85"/>
      <c r="UGI16" s="85"/>
      <c r="UGJ16" s="85"/>
      <c r="UGK16" s="85"/>
      <c r="UGL16" s="85"/>
      <c r="UGM16" s="85"/>
      <c r="UGN16" s="85"/>
      <c r="UGO16" s="85"/>
      <c r="UGP16" s="85"/>
      <c r="UGQ16" s="85"/>
      <c r="UGR16" s="85"/>
      <c r="UGS16" s="85"/>
      <c r="UGT16" s="85"/>
      <c r="UGU16" s="85"/>
      <c r="UGV16" s="85"/>
      <c r="UGW16" s="85"/>
      <c r="UGX16" s="85"/>
      <c r="UGY16" s="85"/>
      <c r="UGZ16" s="85"/>
      <c r="UHA16" s="85"/>
      <c r="UHB16" s="85"/>
      <c r="UHC16" s="85"/>
      <c r="UHD16" s="85"/>
      <c r="UHE16" s="85"/>
      <c r="UHF16" s="85"/>
      <c r="UHG16" s="85"/>
      <c r="UHH16" s="85"/>
      <c r="UHI16" s="85"/>
      <c r="UHJ16" s="85"/>
      <c r="UHK16" s="85"/>
      <c r="UHL16" s="85"/>
      <c r="UHM16" s="85"/>
      <c r="UHN16" s="85"/>
      <c r="UHO16" s="85"/>
      <c r="UHP16" s="85"/>
      <c r="UHQ16" s="85"/>
      <c r="UHR16" s="85"/>
      <c r="UHS16" s="85"/>
      <c r="UHT16" s="85"/>
      <c r="UHU16" s="85"/>
      <c r="UHV16" s="85"/>
      <c r="UHW16" s="85"/>
      <c r="UHX16" s="85"/>
      <c r="UHY16" s="85"/>
      <c r="UHZ16" s="85"/>
      <c r="UIA16" s="85"/>
      <c r="UIB16" s="85"/>
      <c r="UIC16" s="85"/>
      <c r="UID16" s="85"/>
      <c r="UIE16" s="85"/>
      <c r="UIF16" s="85"/>
      <c r="UIG16" s="85"/>
      <c r="UIH16" s="85"/>
      <c r="UII16" s="85"/>
      <c r="UIJ16" s="85"/>
      <c r="UIK16" s="85"/>
      <c r="UIL16" s="85"/>
      <c r="UIM16" s="85"/>
      <c r="UIN16" s="85"/>
      <c r="UIO16" s="85"/>
      <c r="UIP16" s="85"/>
      <c r="UIQ16" s="85"/>
      <c r="UIR16" s="85"/>
      <c r="UIS16" s="85"/>
      <c r="UIT16" s="85"/>
      <c r="UIU16" s="85"/>
      <c r="UIV16" s="85"/>
      <c r="UIW16" s="85"/>
      <c r="UIX16" s="85"/>
      <c r="UIY16" s="85"/>
      <c r="UIZ16" s="85"/>
      <c r="UJA16" s="85"/>
      <c r="UJB16" s="85"/>
      <c r="UJC16" s="85"/>
      <c r="UJD16" s="85"/>
      <c r="UJE16" s="85"/>
      <c r="UJF16" s="85"/>
      <c r="UJG16" s="85"/>
      <c r="UJH16" s="85"/>
      <c r="UJI16" s="85"/>
      <c r="UJJ16" s="85"/>
      <c r="UJK16" s="85"/>
      <c r="UJL16" s="85"/>
      <c r="UJM16" s="85"/>
      <c r="UJN16" s="85"/>
      <c r="UJO16" s="85"/>
      <c r="UJP16" s="85"/>
      <c r="UJQ16" s="85"/>
      <c r="UJR16" s="85"/>
      <c r="UJS16" s="85"/>
      <c r="UJT16" s="85"/>
      <c r="UJU16" s="85"/>
      <c r="UJV16" s="85"/>
      <c r="UJW16" s="85"/>
      <c r="UJX16" s="85"/>
      <c r="UJY16" s="85"/>
      <c r="UJZ16" s="85"/>
      <c r="UKA16" s="85"/>
      <c r="UKB16" s="85"/>
      <c r="UKC16" s="85"/>
      <c r="UKD16" s="85"/>
      <c r="UKE16" s="85"/>
      <c r="UKF16" s="85"/>
      <c r="UKG16" s="85"/>
      <c r="UKH16" s="85"/>
      <c r="UKI16" s="85"/>
      <c r="UKJ16" s="85"/>
      <c r="UKK16" s="85"/>
      <c r="UKL16" s="85"/>
      <c r="UKM16" s="85"/>
      <c r="UKN16" s="85"/>
      <c r="UKO16" s="85"/>
      <c r="UKP16" s="85"/>
      <c r="UKQ16" s="85"/>
      <c r="UKR16" s="85"/>
      <c r="UKS16" s="85"/>
      <c r="UKT16" s="85"/>
      <c r="UKU16" s="85"/>
      <c r="UKV16" s="85"/>
      <c r="UKW16" s="85"/>
      <c r="UKX16" s="85"/>
      <c r="UKY16" s="85"/>
      <c r="UKZ16" s="85"/>
      <c r="ULA16" s="85"/>
      <c r="ULB16" s="85"/>
      <c r="ULC16" s="85"/>
      <c r="ULD16" s="85"/>
      <c r="ULE16" s="85"/>
      <c r="ULF16" s="85"/>
      <c r="ULG16" s="85"/>
      <c r="ULH16" s="85"/>
      <c r="ULI16" s="85"/>
      <c r="ULJ16" s="85"/>
      <c r="ULK16" s="85"/>
      <c r="ULL16" s="85"/>
      <c r="ULM16" s="85"/>
      <c r="ULN16" s="85"/>
      <c r="ULO16" s="85"/>
      <c r="ULP16" s="85"/>
      <c r="ULQ16" s="85"/>
      <c r="ULR16" s="85"/>
      <c r="ULS16" s="85"/>
      <c r="ULT16" s="85"/>
      <c r="ULU16" s="85"/>
      <c r="ULV16" s="85"/>
      <c r="ULW16" s="85"/>
      <c r="ULX16" s="85"/>
      <c r="ULY16" s="85"/>
      <c r="ULZ16" s="85"/>
      <c r="UMA16" s="85"/>
      <c r="UMB16" s="85"/>
      <c r="UMC16" s="85"/>
      <c r="UMD16" s="85"/>
      <c r="UME16" s="85"/>
      <c r="UMF16" s="85"/>
      <c r="UMG16" s="85"/>
      <c r="UMH16" s="85"/>
      <c r="UMI16" s="85"/>
      <c r="UMJ16" s="85"/>
      <c r="UMK16" s="85"/>
      <c r="UML16" s="85"/>
      <c r="UMM16" s="85"/>
      <c r="UMN16" s="85"/>
      <c r="UMO16" s="85"/>
      <c r="UMP16" s="85"/>
      <c r="UMQ16" s="85"/>
      <c r="UMR16" s="85"/>
      <c r="UMS16" s="85"/>
      <c r="UMT16" s="85"/>
      <c r="UMU16" s="85"/>
      <c r="UMV16" s="85"/>
      <c r="UMW16" s="85"/>
      <c r="UMX16" s="85"/>
      <c r="UMY16" s="85"/>
      <c r="UMZ16" s="85"/>
      <c r="UNA16" s="85"/>
      <c r="UNB16" s="85"/>
      <c r="UNC16" s="85"/>
      <c r="UND16" s="85"/>
      <c r="UNE16" s="85"/>
      <c r="UNF16" s="85"/>
      <c r="UNG16" s="85"/>
      <c r="UNH16" s="85"/>
      <c r="UNI16" s="85"/>
      <c r="UNJ16" s="85"/>
      <c r="UNK16" s="85"/>
      <c r="UNL16" s="85"/>
      <c r="UNM16" s="85"/>
      <c r="UNN16" s="85"/>
      <c r="UNO16" s="85"/>
      <c r="UNP16" s="85"/>
      <c r="UNQ16" s="85"/>
      <c r="UNR16" s="85"/>
      <c r="UNS16" s="85"/>
      <c r="UNT16" s="85"/>
      <c r="UNU16" s="85"/>
      <c r="UNV16" s="85"/>
      <c r="UNW16" s="85"/>
      <c r="UNX16" s="85"/>
      <c r="UNY16" s="85"/>
      <c r="UNZ16" s="85"/>
      <c r="UOA16" s="85"/>
      <c r="UOB16" s="85"/>
      <c r="UOC16" s="85"/>
      <c r="UOD16" s="85"/>
      <c r="UOE16" s="85"/>
      <c r="UOF16" s="85"/>
      <c r="UOG16" s="85"/>
      <c r="UOH16" s="85"/>
      <c r="UOI16" s="85"/>
      <c r="UOJ16" s="85"/>
      <c r="UOK16" s="85"/>
      <c r="UOL16" s="85"/>
      <c r="UOM16" s="85"/>
      <c r="UON16" s="85"/>
      <c r="UOO16" s="85"/>
      <c r="UOP16" s="85"/>
      <c r="UOQ16" s="85"/>
      <c r="UOR16" s="85"/>
      <c r="UOS16" s="85"/>
      <c r="UOT16" s="85"/>
      <c r="UOU16" s="85"/>
      <c r="UOV16" s="85"/>
      <c r="UOW16" s="85"/>
      <c r="UOX16" s="85"/>
      <c r="UOY16" s="85"/>
      <c r="UOZ16" s="85"/>
      <c r="UPA16" s="85"/>
      <c r="UPB16" s="85"/>
      <c r="UPC16" s="85"/>
      <c r="UPD16" s="85"/>
      <c r="UPE16" s="85"/>
      <c r="UPF16" s="85"/>
      <c r="UPG16" s="85"/>
      <c r="UPH16" s="85"/>
      <c r="UPI16" s="85"/>
      <c r="UPJ16" s="85"/>
      <c r="UPK16" s="85"/>
      <c r="UPL16" s="85"/>
      <c r="UPM16" s="85"/>
      <c r="UPN16" s="85"/>
      <c r="UPO16" s="85"/>
      <c r="UPP16" s="85"/>
      <c r="UPQ16" s="85"/>
      <c r="UPR16" s="85"/>
      <c r="UPS16" s="85"/>
      <c r="UPT16" s="85"/>
      <c r="UPU16" s="85"/>
      <c r="UPV16" s="85"/>
      <c r="UPW16" s="85"/>
      <c r="UPX16" s="85"/>
      <c r="UPY16" s="85"/>
      <c r="UPZ16" s="85"/>
      <c r="UQA16" s="85"/>
      <c r="UQB16" s="85"/>
      <c r="UQC16" s="85"/>
      <c r="UQD16" s="85"/>
      <c r="UQE16" s="85"/>
      <c r="UQF16" s="85"/>
      <c r="UQG16" s="85"/>
      <c r="UQH16" s="85"/>
      <c r="UQI16" s="85"/>
      <c r="UQJ16" s="85"/>
      <c r="UQK16" s="85"/>
      <c r="UQL16" s="85"/>
      <c r="UQM16" s="85"/>
      <c r="UQN16" s="85"/>
      <c r="UQO16" s="85"/>
      <c r="UQP16" s="85"/>
      <c r="UQQ16" s="85"/>
      <c r="UQR16" s="85"/>
      <c r="UQS16" s="85"/>
      <c r="UQT16" s="85"/>
      <c r="UQU16" s="85"/>
      <c r="UQV16" s="85"/>
      <c r="UQW16" s="85"/>
      <c r="UQX16" s="85"/>
      <c r="UQY16" s="85"/>
      <c r="UQZ16" s="85"/>
      <c r="URA16" s="85"/>
      <c r="URB16" s="85"/>
      <c r="URC16" s="85"/>
      <c r="URD16" s="85"/>
      <c r="URE16" s="85"/>
      <c r="URF16" s="85"/>
      <c r="URG16" s="85"/>
      <c r="URH16" s="85"/>
      <c r="URI16" s="85"/>
      <c r="URJ16" s="85"/>
      <c r="URK16" s="85"/>
      <c r="URL16" s="85"/>
      <c r="URM16" s="85"/>
      <c r="URN16" s="85"/>
      <c r="URO16" s="85"/>
      <c r="URP16" s="85"/>
      <c r="URQ16" s="85"/>
      <c r="URR16" s="85"/>
      <c r="URS16" s="85"/>
      <c r="URT16" s="85"/>
      <c r="URU16" s="85"/>
      <c r="URV16" s="85"/>
      <c r="URW16" s="85"/>
      <c r="URX16" s="85"/>
      <c r="URY16" s="85"/>
      <c r="URZ16" s="85"/>
      <c r="USA16" s="85"/>
      <c r="USB16" s="85"/>
      <c r="USC16" s="85"/>
      <c r="USD16" s="85"/>
      <c r="USE16" s="85"/>
      <c r="USF16" s="85"/>
      <c r="USG16" s="85"/>
      <c r="USH16" s="85"/>
      <c r="USI16" s="85"/>
      <c r="USJ16" s="85"/>
      <c r="USK16" s="85"/>
      <c r="USL16" s="85"/>
      <c r="USM16" s="85"/>
      <c r="USN16" s="85"/>
      <c r="USO16" s="85"/>
      <c r="USP16" s="85"/>
      <c r="USQ16" s="85"/>
      <c r="USR16" s="85"/>
      <c r="USS16" s="85"/>
      <c r="UST16" s="85"/>
      <c r="USU16" s="85"/>
      <c r="USV16" s="85"/>
      <c r="USW16" s="85"/>
      <c r="USX16" s="85"/>
      <c r="USY16" s="85"/>
      <c r="USZ16" s="85"/>
      <c r="UTA16" s="85"/>
      <c r="UTB16" s="85"/>
      <c r="UTC16" s="85"/>
      <c r="UTD16" s="85"/>
      <c r="UTE16" s="85"/>
      <c r="UTF16" s="85"/>
      <c r="UTG16" s="85"/>
      <c r="UTH16" s="85"/>
      <c r="UTI16" s="85"/>
      <c r="UTJ16" s="85"/>
      <c r="UTK16" s="85"/>
      <c r="UTL16" s="85"/>
      <c r="UTM16" s="85"/>
      <c r="UTN16" s="85"/>
      <c r="UTO16" s="85"/>
      <c r="UTP16" s="85"/>
      <c r="UTQ16" s="85"/>
      <c r="UTR16" s="85"/>
      <c r="UTS16" s="85"/>
      <c r="UTT16" s="85"/>
      <c r="UTU16" s="85"/>
      <c r="UTV16" s="85"/>
      <c r="UTW16" s="85"/>
      <c r="UTX16" s="85"/>
      <c r="UTY16" s="85"/>
      <c r="UTZ16" s="85"/>
      <c r="UUA16" s="85"/>
      <c r="UUB16" s="85"/>
      <c r="UUC16" s="85"/>
      <c r="UUD16" s="85"/>
      <c r="UUE16" s="85"/>
      <c r="UUF16" s="85"/>
      <c r="UUG16" s="85"/>
      <c r="UUH16" s="85"/>
      <c r="UUI16" s="85"/>
      <c r="UUJ16" s="85"/>
      <c r="UUK16" s="85"/>
      <c r="UUL16" s="85"/>
      <c r="UUM16" s="85"/>
      <c r="UUN16" s="85"/>
      <c r="UUO16" s="85"/>
      <c r="UUP16" s="85"/>
      <c r="UUQ16" s="85"/>
      <c r="UUR16" s="85"/>
      <c r="UUS16" s="85"/>
      <c r="UUT16" s="85"/>
      <c r="UUU16" s="85"/>
      <c r="UUV16" s="85"/>
      <c r="UUW16" s="85"/>
      <c r="UUX16" s="85"/>
      <c r="UUY16" s="85"/>
      <c r="UUZ16" s="85"/>
      <c r="UVA16" s="85"/>
      <c r="UVB16" s="85"/>
      <c r="UVC16" s="85"/>
      <c r="UVD16" s="85"/>
      <c r="UVE16" s="85"/>
      <c r="UVF16" s="85"/>
      <c r="UVG16" s="85"/>
      <c r="UVH16" s="85"/>
      <c r="UVI16" s="85"/>
      <c r="UVJ16" s="85"/>
      <c r="UVK16" s="85"/>
      <c r="UVL16" s="85"/>
      <c r="UVM16" s="85"/>
      <c r="UVN16" s="85"/>
      <c r="UVO16" s="85"/>
      <c r="UVP16" s="85"/>
      <c r="UVQ16" s="85"/>
      <c r="UVR16" s="85"/>
      <c r="UVS16" s="85"/>
      <c r="UVT16" s="85"/>
      <c r="UVU16" s="85"/>
      <c r="UVV16" s="85"/>
      <c r="UVW16" s="85"/>
      <c r="UVX16" s="85"/>
      <c r="UVY16" s="85"/>
      <c r="UVZ16" s="85"/>
      <c r="UWA16" s="85"/>
      <c r="UWB16" s="85"/>
      <c r="UWC16" s="85"/>
      <c r="UWD16" s="85"/>
      <c r="UWE16" s="85"/>
      <c r="UWF16" s="85"/>
      <c r="UWG16" s="85"/>
      <c r="UWH16" s="85"/>
      <c r="UWI16" s="85"/>
      <c r="UWJ16" s="85"/>
      <c r="UWK16" s="85"/>
      <c r="UWL16" s="85"/>
      <c r="UWM16" s="85"/>
      <c r="UWN16" s="85"/>
      <c r="UWO16" s="85"/>
      <c r="UWP16" s="85"/>
      <c r="UWQ16" s="85"/>
      <c r="UWR16" s="85"/>
      <c r="UWS16" s="85"/>
      <c r="UWT16" s="85"/>
      <c r="UWU16" s="85"/>
      <c r="UWV16" s="85"/>
      <c r="UWW16" s="85"/>
      <c r="UWX16" s="85"/>
      <c r="UWY16" s="85"/>
      <c r="UWZ16" s="85"/>
      <c r="UXA16" s="85"/>
      <c r="UXB16" s="85"/>
      <c r="UXC16" s="85"/>
      <c r="UXD16" s="85"/>
      <c r="UXE16" s="85"/>
      <c r="UXF16" s="85"/>
      <c r="UXG16" s="85"/>
      <c r="UXH16" s="85"/>
      <c r="UXI16" s="85"/>
      <c r="UXJ16" s="85"/>
      <c r="UXK16" s="85"/>
      <c r="UXL16" s="85"/>
      <c r="UXM16" s="85"/>
      <c r="UXN16" s="85"/>
      <c r="UXO16" s="85"/>
      <c r="UXP16" s="85"/>
      <c r="UXQ16" s="85"/>
      <c r="UXR16" s="85"/>
      <c r="UXS16" s="85"/>
      <c r="UXT16" s="85"/>
      <c r="UXU16" s="85"/>
      <c r="UXV16" s="85"/>
      <c r="UXW16" s="85"/>
      <c r="UXX16" s="85"/>
      <c r="UXY16" s="85"/>
      <c r="UXZ16" s="85"/>
      <c r="UYA16" s="85"/>
      <c r="UYB16" s="85"/>
      <c r="UYC16" s="85"/>
      <c r="UYD16" s="85"/>
      <c r="UYE16" s="85"/>
      <c r="UYF16" s="85"/>
      <c r="UYG16" s="85"/>
      <c r="UYH16" s="85"/>
      <c r="UYI16" s="85"/>
      <c r="UYJ16" s="85"/>
      <c r="UYK16" s="85"/>
      <c r="UYL16" s="85"/>
      <c r="UYM16" s="85"/>
      <c r="UYN16" s="85"/>
      <c r="UYO16" s="85"/>
      <c r="UYP16" s="85"/>
      <c r="UYQ16" s="85"/>
      <c r="UYR16" s="85"/>
      <c r="UYS16" s="85"/>
      <c r="UYT16" s="85"/>
      <c r="UYU16" s="85"/>
      <c r="UYV16" s="85"/>
      <c r="UYW16" s="85"/>
      <c r="UYX16" s="85"/>
      <c r="UYY16" s="85"/>
      <c r="UYZ16" s="85"/>
      <c r="UZA16" s="85"/>
      <c r="UZB16" s="85"/>
      <c r="UZC16" s="85"/>
      <c r="UZD16" s="85"/>
      <c r="UZE16" s="85"/>
      <c r="UZF16" s="85"/>
      <c r="UZG16" s="85"/>
      <c r="UZH16" s="85"/>
      <c r="UZI16" s="85"/>
      <c r="UZJ16" s="85"/>
      <c r="UZK16" s="85"/>
      <c r="UZL16" s="85"/>
      <c r="UZM16" s="85"/>
      <c r="UZN16" s="85"/>
      <c r="UZO16" s="85"/>
      <c r="UZP16" s="85"/>
      <c r="UZQ16" s="85"/>
      <c r="UZR16" s="85"/>
      <c r="UZS16" s="85"/>
      <c r="UZT16" s="85"/>
      <c r="UZU16" s="85"/>
      <c r="UZV16" s="85"/>
      <c r="UZW16" s="85"/>
      <c r="UZX16" s="85"/>
      <c r="UZY16" s="85"/>
      <c r="UZZ16" s="85"/>
      <c r="VAA16" s="85"/>
      <c r="VAB16" s="85"/>
      <c r="VAC16" s="85"/>
      <c r="VAD16" s="85"/>
      <c r="VAE16" s="85"/>
      <c r="VAF16" s="85"/>
      <c r="VAG16" s="85"/>
      <c r="VAH16" s="85"/>
      <c r="VAI16" s="85"/>
      <c r="VAJ16" s="85"/>
      <c r="VAK16" s="85"/>
      <c r="VAL16" s="85"/>
      <c r="VAM16" s="85"/>
      <c r="VAN16" s="85"/>
      <c r="VAO16" s="85"/>
      <c r="VAP16" s="85"/>
      <c r="VAQ16" s="85"/>
      <c r="VAR16" s="85"/>
      <c r="VAS16" s="85"/>
      <c r="VAT16" s="85"/>
      <c r="VAU16" s="85"/>
      <c r="VAV16" s="85"/>
      <c r="VAW16" s="85"/>
      <c r="VAX16" s="85"/>
      <c r="VAY16" s="85"/>
      <c r="VAZ16" s="85"/>
      <c r="VBA16" s="85"/>
      <c r="VBB16" s="85"/>
      <c r="VBC16" s="85"/>
      <c r="VBD16" s="85"/>
      <c r="VBE16" s="85"/>
      <c r="VBF16" s="85"/>
      <c r="VBG16" s="85"/>
      <c r="VBH16" s="85"/>
      <c r="VBI16" s="85"/>
      <c r="VBJ16" s="85"/>
      <c r="VBK16" s="85"/>
      <c r="VBL16" s="85"/>
      <c r="VBM16" s="85"/>
      <c r="VBN16" s="85"/>
      <c r="VBO16" s="85"/>
      <c r="VBP16" s="85"/>
      <c r="VBQ16" s="85"/>
      <c r="VBR16" s="85"/>
      <c r="VBS16" s="85"/>
      <c r="VBT16" s="85"/>
      <c r="VBU16" s="85"/>
      <c r="VBV16" s="85"/>
      <c r="VBW16" s="85"/>
      <c r="VBX16" s="85"/>
      <c r="VBY16" s="85"/>
      <c r="VBZ16" s="85"/>
      <c r="VCA16" s="85"/>
      <c r="VCB16" s="85"/>
      <c r="VCC16" s="85"/>
      <c r="VCD16" s="85"/>
      <c r="VCE16" s="85"/>
      <c r="VCF16" s="85"/>
      <c r="VCG16" s="85"/>
      <c r="VCH16" s="85"/>
      <c r="VCI16" s="85"/>
      <c r="VCJ16" s="85"/>
      <c r="VCK16" s="85"/>
      <c r="VCL16" s="85"/>
      <c r="VCM16" s="85"/>
      <c r="VCN16" s="85"/>
      <c r="VCO16" s="85"/>
      <c r="VCP16" s="85"/>
      <c r="VCQ16" s="85"/>
      <c r="VCR16" s="85"/>
      <c r="VCS16" s="85"/>
      <c r="VCT16" s="85"/>
      <c r="VCU16" s="85"/>
      <c r="VCV16" s="85"/>
      <c r="VCW16" s="85"/>
      <c r="VCX16" s="85"/>
      <c r="VCY16" s="85"/>
      <c r="VCZ16" s="85"/>
      <c r="VDA16" s="85"/>
      <c r="VDB16" s="85"/>
      <c r="VDC16" s="85"/>
      <c r="VDD16" s="85"/>
      <c r="VDE16" s="85"/>
      <c r="VDF16" s="85"/>
      <c r="VDG16" s="85"/>
      <c r="VDH16" s="85"/>
      <c r="VDI16" s="85"/>
      <c r="VDJ16" s="85"/>
      <c r="VDK16" s="85"/>
      <c r="VDL16" s="85"/>
      <c r="VDM16" s="85"/>
      <c r="VDN16" s="85"/>
      <c r="VDO16" s="85"/>
      <c r="VDP16" s="85"/>
      <c r="VDQ16" s="85"/>
      <c r="VDR16" s="85"/>
      <c r="VDS16" s="85"/>
      <c r="VDT16" s="85"/>
      <c r="VDU16" s="85"/>
      <c r="VDV16" s="85"/>
      <c r="VDW16" s="85"/>
      <c r="VDX16" s="85"/>
      <c r="VDY16" s="85"/>
      <c r="VDZ16" s="85"/>
      <c r="VEA16" s="85"/>
      <c r="VEB16" s="85"/>
      <c r="VEC16" s="85"/>
      <c r="VED16" s="85"/>
      <c r="VEE16" s="85"/>
      <c r="VEF16" s="85"/>
      <c r="VEG16" s="85"/>
      <c r="VEH16" s="85"/>
      <c r="VEI16" s="85"/>
      <c r="VEJ16" s="85"/>
      <c r="VEK16" s="85"/>
      <c r="VEL16" s="85"/>
      <c r="VEM16" s="85"/>
      <c r="VEN16" s="85"/>
      <c r="VEO16" s="85"/>
      <c r="VEP16" s="85"/>
      <c r="VEQ16" s="85"/>
      <c r="VER16" s="85"/>
      <c r="VES16" s="85"/>
      <c r="VET16" s="85"/>
      <c r="VEU16" s="85"/>
      <c r="VEV16" s="85"/>
      <c r="VEW16" s="85"/>
      <c r="VEX16" s="85"/>
      <c r="VEY16" s="85"/>
      <c r="VEZ16" s="85"/>
      <c r="VFA16" s="85"/>
      <c r="VFB16" s="85"/>
      <c r="VFC16" s="85"/>
      <c r="VFD16" s="85"/>
      <c r="VFE16" s="85"/>
      <c r="VFF16" s="85"/>
      <c r="VFG16" s="85"/>
      <c r="VFH16" s="85"/>
      <c r="VFI16" s="85"/>
      <c r="VFJ16" s="85"/>
      <c r="VFK16" s="85"/>
      <c r="VFL16" s="85"/>
      <c r="VFM16" s="85"/>
      <c r="VFN16" s="85"/>
      <c r="VFO16" s="85"/>
      <c r="VFP16" s="85"/>
      <c r="VFQ16" s="85"/>
      <c r="VFR16" s="85"/>
      <c r="VFS16" s="85"/>
      <c r="VFT16" s="85"/>
      <c r="VFU16" s="85"/>
      <c r="VFV16" s="85"/>
      <c r="VFW16" s="85"/>
      <c r="VFX16" s="85"/>
      <c r="VFY16" s="85"/>
      <c r="VFZ16" s="85"/>
      <c r="VGA16" s="85"/>
      <c r="VGB16" s="85"/>
      <c r="VGC16" s="85"/>
      <c r="VGD16" s="85"/>
      <c r="VGE16" s="85"/>
      <c r="VGF16" s="85"/>
      <c r="VGG16" s="85"/>
      <c r="VGH16" s="85"/>
      <c r="VGI16" s="85"/>
      <c r="VGJ16" s="85"/>
      <c r="VGK16" s="85"/>
      <c r="VGL16" s="85"/>
      <c r="VGM16" s="85"/>
      <c r="VGN16" s="85"/>
      <c r="VGO16" s="85"/>
      <c r="VGP16" s="85"/>
      <c r="VGQ16" s="85"/>
      <c r="VGR16" s="85"/>
      <c r="VGS16" s="85"/>
      <c r="VGT16" s="85"/>
      <c r="VGU16" s="85"/>
      <c r="VGV16" s="85"/>
      <c r="VGW16" s="85"/>
      <c r="VGX16" s="85"/>
      <c r="VGY16" s="85"/>
      <c r="VGZ16" s="85"/>
      <c r="VHA16" s="85"/>
      <c r="VHB16" s="85"/>
      <c r="VHC16" s="85"/>
      <c r="VHD16" s="85"/>
      <c r="VHE16" s="85"/>
      <c r="VHF16" s="85"/>
      <c r="VHG16" s="85"/>
      <c r="VHH16" s="85"/>
      <c r="VHI16" s="85"/>
      <c r="VHJ16" s="85"/>
      <c r="VHK16" s="85"/>
      <c r="VHL16" s="85"/>
      <c r="VHM16" s="85"/>
      <c r="VHN16" s="85"/>
      <c r="VHO16" s="85"/>
      <c r="VHP16" s="85"/>
      <c r="VHQ16" s="85"/>
      <c r="VHR16" s="85"/>
      <c r="VHS16" s="85"/>
      <c r="VHT16" s="85"/>
      <c r="VHU16" s="85"/>
      <c r="VHV16" s="85"/>
      <c r="VHW16" s="85"/>
      <c r="VHX16" s="85"/>
      <c r="VHY16" s="85"/>
      <c r="VHZ16" s="85"/>
      <c r="VIA16" s="85"/>
      <c r="VIB16" s="85"/>
      <c r="VIC16" s="85"/>
      <c r="VID16" s="85"/>
      <c r="VIE16" s="85"/>
      <c r="VIF16" s="85"/>
      <c r="VIG16" s="85"/>
      <c r="VIH16" s="85"/>
      <c r="VII16" s="85"/>
      <c r="VIJ16" s="85"/>
      <c r="VIK16" s="85"/>
      <c r="VIL16" s="85"/>
      <c r="VIM16" s="85"/>
      <c r="VIN16" s="85"/>
      <c r="VIO16" s="85"/>
      <c r="VIP16" s="85"/>
      <c r="VIQ16" s="85"/>
      <c r="VIR16" s="85"/>
      <c r="VIS16" s="85"/>
      <c r="VIT16" s="85"/>
      <c r="VIU16" s="85"/>
      <c r="VIV16" s="85"/>
      <c r="VIW16" s="85"/>
      <c r="VIX16" s="85"/>
      <c r="VIY16" s="85"/>
      <c r="VIZ16" s="85"/>
      <c r="VJA16" s="85"/>
      <c r="VJB16" s="85"/>
      <c r="VJC16" s="85"/>
      <c r="VJD16" s="85"/>
      <c r="VJE16" s="85"/>
      <c r="VJF16" s="85"/>
      <c r="VJG16" s="85"/>
      <c r="VJH16" s="85"/>
      <c r="VJI16" s="85"/>
      <c r="VJJ16" s="85"/>
      <c r="VJK16" s="85"/>
      <c r="VJL16" s="85"/>
      <c r="VJM16" s="85"/>
      <c r="VJN16" s="85"/>
      <c r="VJO16" s="85"/>
      <c r="VJP16" s="85"/>
      <c r="VJQ16" s="85"/>
      <c r="VJR16" s="85"/>
      <c r="VJS16" s="85"/>
      <c r="VJT16" s="85"/>
      <c r="VJU16" s="85"/>
      <c r="VJV16" s="85"/>
      <c r="VJW16" s="85"/>
      <c r="VJX16" s="85"/>
      <c r="VJY16" s="85"/>
      <c r="VJZ16" s="85"/>
      <c r="VKA16" s="85"/>
      <c r="VKB16" s="85"/>
      <c r="VKC16" s="85"/>
      <c r="VKD16" s="85"/>
      <c r="VKE16" s="85"/>
      <c r="VKF16" s="85"/>
      <c r="VKG16" s="85"/>
      <c r="VKH16" s="85"/>
      <c r="VKI16" s="85"/>
      <c r="VKJ16" s="85"/>
      <c r="VKK16" s="85"/>
      <c r="VKL16" s="85"/>
      <c r="VKM16" s="85"/>
      <c r="VKN16" s="85"/>
      <c r="VKO16" s="85"/>
      <c r="VKP16" s="85"/>
      <c r="VKQ16" s="85"/>
      <c r="VKR16" s="85"/>
      <c r="VKS16" s="85"/>
      <c r="VKT16" s="85"/>
      <c r="VKU16" s="85"/>
      <c r="VKV16" s="85"/>
      <c r="VKW16" s="85"/>
      <c r="VKX16" s="85"/>
      <c r="VKY16" s="85"/>
      <c r="VKZ16" s="85"/>
      <c r="VLA16" s="85"/>
      <c r="VLB16" s="85"/>
      <c r="VLC16" s="85"/>
      <c r="VLD16" s="85"/>
      <c r="VLE16" s="85"/>
      <c r="VLF16" s="85"/>
      <c r="VLG16" s="85"/>
      <c r="VLH16" s="85"/>
      <c r="VLI16" s="85"/>
      <c r="VLJ16" s="85"/>
      <c r="VLK16" s="85"/>
      <c r="VLL16" s="85"/>
      <c r="VLM16" s="85"/>
      <c r="VLN16" s="85"/>
      <c r="VLO16" s="85"/>
      <c r="VLP16" s="85"/>
      <c r="VLQ16" s="85"/>
      <c r="VLR16" s="85"/>
      <c r="VLS16" s="85"/>
      <c r="VLT16" s="85"/>
      <c r="VLU16" s="85"/>
      <c r="VLV16" s="85"/>
      <c r="VLW16" s="85"/>
      <c r="VLX16" s="85"/>
      <c r="VLY16" s="85"/>
      <c r="VLZ16" s="85"/>
      <c r="VMA16" s="85"/>
      <c r="VMB16" s="85"/>
      <c r="VMC16" s="85"/>
      <c r="VMD16" s="85"/>
      <c r="VME16" s="85"/>
      <c r="VMF16" s="85"/>
      <c r="VMG16" s="85"/>
      <c r="VMH16" s="85"/>
      <c r="VMI16" s="85"/>
      <c r="VMJ16" s="85"/>
      <c r="VMK16" s="85"/>
      <c r="VML16" s="85"/>
      <c r="VMM16" s="85"/>
      <c r="VMN16" s="85"/>
      <c r="VMO16" s="85"/>
      <c r="VMP16" s="85"/>
      <c r="VMQ16" s="85"/>
      <c r="VMR16" s="85"/>
      <c r="VMS16" s="85"/>
      <c r="VMT16" s="85"/>
      <c r="VMU16" s="85"/>
      <c r="VMV16" s="85"/>
      <c r="VMW16" s="85"/>
      <c r="VMX16" s="85"/>
      <c r="VMY16" s="85"/>
      <c r="VMZ16" s="85"/>
      <c r="VNA16" s="85"/>
      <c r="VNB16" s="85"/>
      <c r="VNC16" s="85"/>
      <c r="VND16" s="85"/>
      <c r="VNE16" s="85"/>
      <c r="VNF16" s="85"/>
      <c r="VNG16" s="85"/>
      <c r="VNH16" s="85"/>
      <c r="VNI16" s="85"/>
      <c r="VNJ16" s="85"/>
      <c r="VNK16" s="85"/>
      <c r="VNL16" s="85"/>
      <c r="VNM16" s="85"/>
      <c r="VNN16" s="85"/>
      <c r="VNO16" s="85"/>
      <c r="VNP16" s="85"/>
      <c r="VNQ16" s="85"/>
      <c r="VNR16" s="85"/>
      <c r="VNS16" s="85"/>
      <c r="VNT16" s="85"/>
      <c r="VNU16" s="85"/>
      <c r="VNV16" s="85"/>
      <c r="VNW16" s="85"/>
      <c r="VNX16" s="85"/>
      <c r="VNY16" s="85"/>
      <c r="VNZ16" s="85"/>
      <c r="VOA16" s="85"/>
      <c r="VOB16" s="85"/>
      <c r="VOC16" s="85"/>
      <c r="VOD16" s="85"/>
      <c r="VOE16" s="85"/>
      <c r="VOF16" s="85"/>
      <c r="VOG16" s="85"/>
      <c r="VOH16" s="85"/>
      <c r="VOI16" s="85"/>
      <c r="VOJ16" s="85"/>
      <c r="VOK16" s="85"/>
      <c r="VOL16" s="85"/>
      <c r="VOM16" s="85"/>
      <c r="VON16" s="85"/>
      <c r="VOO16" s="85"/>
      <c r="VOP16" s="85"/>
      <c r="VOQ16" s="85"/>
      <c r="VOR16" s="85"/>
      <c r="VOS16" s="85"/>
      <c r="VOT16" s="85"/>
      <c r="VOU16" s="85"/>
      <c r="VOV16" s="85"/>
      <c r="VOW16" s="85"/>
      <c r="VOX16" s="85"/>
      <c r="VOY16" s="85"/>
      <c r="VOZ16" s="85"/>
      <c r="VPA16" s="85"/>
      <c r="VPB16" s="85"/>
      <c r="VPC16" s="85"/>
      <c r="VPD16" s="85"/>
      <c r="VPE16" s="85"/>
      <c r="VPF16" s="85"/>
      <c r="VPG16" s="85"/>
      <c r="VPH16" s="85"/>
      <c r="VPI16" s="85"/>
      <c r="VPJ16" s="85"/>
      <c r="VPK16" s="85"/>
      <c r="VPL16" s="85"/>
      <c r="VPM16" s="85"/>
      <c r="VPN16" s="85"/>
      <c r="VPO16" s="85"/>
      <c r="VPP16" s="85"/>
      <c r="VPQ16" s="85"/>
      <c r="VPR16" s="85"/>
      <c r="VPS16" s="85"/>
      <c r="VPT16" s="85"/>
      <c r="VPU16" s="85"/>
      <c r="VPV16" s="85"/>
      <c r="VPW16" s="85"/>
      <c r="VPX16" s="85"/>
      <c r="VPY16" s="85"/>
      <c r="VPZ16" s="85"/>
      <c r="VQA16" s="85"/>
      <c r="VQB16" s="85"/>
      <c r="VQC16" s="85"/>
      <c r="VQD16" s="85"/>
      <c r="VQE16" s="85"/>
      <c r="VQF16" s="85"/>
      <c r="VQG16" s="85"/>
      <c r="VQH16" s="85"/>
      <c r="VQI16" s="85"/>
      <c r="VQJ16" s="85"/>
      <c r="VQK16" s="85"/>
      <c r="VQL16" s="85"/>
      <c r="VQM16" s="85"/>
      <c r="VQN16" s="85"/>
      <c r="VQO16" s="85"/>
      <c r="VQP16" s="85"/>
      <c r="VQQ16" s="85"/>
      <c r="VQR16" s="85"/>
      <c r="VQS16" s="85"/>
      <c r="VQT16" s="85"/>
      <c r="VQU16" s="85"/>
      <c r="VQV16" s="85"/>
      <c r="VQW16" s="85"/>
      <c r="VQX16" s="85"/>
      <c r="VQY16" s="85"/>
      <c r="VQZ16" s="85"/>
      <c r="VRA16" s="85"/>
      <c r="VRB16" s="85"/>
      <c r="VRC16" s="85"/>
      <c r="VRD16" s="85"/>
      <c r="VRE16" s="85"/>
      <c r="VRF16" s="85"/>
      <c r="VRG16" s="85"/>
      <c r="VRH16" s="85"/>
      <c r="VRI16" s="85"/>
      <c r="VRJ16" s="85"/>
      <c r="VRK16" s="85"/>
      <c r="VRL16" s="85"/>
      <c r="VRM16" s="85"/>
      <c r="VRN16" s="85"/>
      <c r="VRO16" s="85"/>
      <c r="VRP16" s="85"/>
      <c r="VRQ16" s="85"/>
      <c r="VRR16" s="85"/>
      <c r="VRS16" s="85"/>
      <c r="VRT16" s="85"/>
      <c r="VRU16" s="85"/>
      <c r="VRV16" s="85"/>
      <c r="VRW16" s="85"/>
      <c r="VRX16" s="85"/>
      <c r="VRY16" s="85"/>
      <c r="VRZ16" s="85"/>
      <c r="VSA16" s="85"/>
      <c r="VSB16" s="85"/>
      <c r="VSC16" s="85"/>
      <c r="VSD16" s="85"/>
      <c r="VSE16" s="85"/>
      <c r="VSF16" s="85"/>
      <c r="VSG16" s="85"/>
      <c r="VSH16" s="85"/>
      <c r="VSI16" s="85"/>
      <c r="VSJ16" s="85"/>
      <c r="VSK16" s="85"/>
      <c r="VSL16" s="85"/>
      <c r="VSM16" s="85"/>
      <c r="VSN16" s="85"/>
      <c r="VSO16" s="85"/>
      <c r="VSP16" s="85"/>
      <c r="VSQ16" s="85"/>
      <c r="VSR16" s="85"/>
      <c r="VSS16" s="85"/>
      <c r="VST16" s="85"/>
      <c r="VSU16" s="85"/>
      <c r="VSV16" s="85"/>
      <c r="VSW16" s="85"/>
      <c r="VSX16" s="85"/>
      <c r="VSY16" s="85"/>
      <c r="VSZ16" s="85"/>
      <c r="VTA16" s="85"/>
      <c r="VTB16" s="85"/>
      <c r="VTC16" s="85"/>
      <c r="VTD16" s="85"/>
      <c r="VTE16" s="85"/>
      <c r="VTF16" s="85"/>
      <c r="VTG16" s="85"/>
      <c r="VTH16" s="85"/>
      <c r="VTI16" s="85"/>
      <c r="VTJ16" s="85"/>
      <c r="VTK16" s="85"/>
      <c r="VTL16" s="85"/>
      <c r="VTM16" s="85"/>
      <c r="VTN16" s="85"/>
      <c r="VTO16" s="85"/>
      <c r="VTP16" s="85"/>
      <c r="VTQ16" s="85"/>
      <c r="VTR16" s="85"/>
      <c r="VTS16" s="85"/>
      <c r="VTT16" s="85"/>
      <c r="VTU16" s="85"/>
      <c r="VTV16" s="85"/>
      <c r="VTW16" s="85"/>
      <c r="VTX16" s="85"/>
      <c r="VTY16" s="85"/>
      <c r="VTZ16" s="85"/>
      <c r="VUA16" s="85"/>
      <c r="VUB16" s="85"/>
      <c r="VUC16" s="85"/>
      <c r="VUD16" s="85"/>
      <c r="VUE16" s="85"/>
      <c r="VUF16" s="85"/>
      <c r="VUG16" s="85"/>
      <c r="VUH16" s="85"/>
      <c r="VUI16" s="85"/>
      <c r="VUJ16" s="85"/>
      <c r="VUK16" s="85"/>
      <c r="VUL16" s="85"/>
      <c r="VUM16" s="85"/>
      <c r="VUN16" s="85"/>
      <c r="VUO16" s="85"/>
      <c r="VUP16" s="85"/>
      <c r="VUQ16" s="85"/>
      <c r="VUR16" s="85"/>
      <c r="VUS16" s="85"/>
      <c r="VUT16" s="85"/>
      <c r="VUU16" s="85"/>
      <c r="VUV16" s="85"/>
      <c r="VUW16" s="85"/>
      <c r="VUX16" s="85"/>
      <c r="VUY16" s="85"/>
      <c r="VUZ16" s="85"/>
      <c r="VVA16" s="85"/>
      <c r="VVB16" s="85"/>
      <c r="VVC16" s="85"/>
      <c r="VVD16" s="85"/>
      <c r="VVE16" s="85"/>
      <c r="VVF16" s="85"/>
      <c r="VVG16" s="85"/>
      <c r="VVH16" s="85"/>
      <c r="VVI16" s="85"/>
      <c r="VVJ16" s="85"/>
      <c r="VVK16" s="85"/>
      <c r="VVL16" s="85"/>
      <c r="VVM16" s="85"/>
      <c r="VVN16" s="85"/>
      <c r="VVO16" s="85"/>
      <c r="VVP16" s="85"/>
      <c r="VVQ16" s="85"/>
      <c r="VVR16" s="85"/>
      <c r="VVS16" s="85"/>
      <c r="VVT16" s="85"/>
      <c r="VVU16" s="85"/>
      <c r="VVV16" s="85"/>
      <c r="VVW16" s="85"/>
      <c r="VVX16" s="85"/>
      <c r="VVY16" s="85"/>
      <c r="VVZ16" s="85"/>
      <c r="VWA16" s="85"/>
      <c r="VWB16" s="85"/>
      <c r="VWC16" s="85"/>
      <c r="VWD16" s="85"/>
      <c r="VWE16" s="85"/>
      <c r="VWF16" s="85"/>
      <c r="VWG16" s="85"/>
      <c r="VWH16" s="85"/>
      <c r="VWI16" s="85"/>
      <c r="VWJ16" s="85"/>
      <c r="VWK16" s="85"/>
      <c r="VWL16" s="85"/>
      <c r="VWM16" s="85"/>
      <c r="VWN16" s="85"/>
      <c r="VWO16" s="85"/>
      <c r="VWP16" s="85"/>
      <c r="VWQ16" s="85"/>
      <c r="VWR16" s="85"/>
      <c r="VWS16" s="85"/>
      <c r="VWT16" s="85"/>
      <c r="VWU16" s="85"/>
      <c r="VWV16" s="85"/>
      <c r="VWW16" s="85"/>
      <c r="VWX16" s="85"/>
      <c r="VWY16" s="85"/>
      <c r="VWZ16" s="85"/>
      <c r="VXA16" s="85"/>
      <c r="VXB16" s="85"/>
      <c r="VXC16" s="85"/>
      <c r="VXD16" s="85"/>
      <c r="VXE16" s="85"/>
      <c r="VXF16" s="85"/>
      <c r="VXG16" s="85"/>
      <c r="VXH16" s="85"/>
      <c r="VXI16" s="85"/>
      <c r="VXJ16" s="85"/>
      <c r="VXK16" s="85"/>
      <c r="VXL16" s="85"/>
      <c r="VXM16" s="85"/>
      <c r="VXN16" s="85"/>
      <c r="VXO16" s="85"/>
      <c r="VXP16" s="85"/>
      <c r="VXQ16" s="85"/>
      <c r="VXR16" s="85"/>
      <c r="VXS16" s="85"/>
      <c r="VXT16" s="85"/>
      <c r="VXU16" s="85"/>
      <c r="VXV16" s="85"/>
      <c r="VXW16" s="85"/>
      <c r="VXX16" s="85"/>
      <c r="VXY16" s="85"/>
      <c r="VXZ16" s="85"/>
      <c r="VYA16" s="85"/>
      <c r="VYB16" s="85"/>
      <c r="VYC16" s="85"/>
      <c r="VYD16" s="85"/>
      <c r="VYE16" s="85"/>
      <c r="VYF16" s="85"/>
      <c r="VYG16" s="85"/>
      <c r="VYH16" s="85"/>
      <c r="VYI16" s="85"/>
      <c r="VYJ16" s="85"/>
      <c r="VYK16" s="85"/>
      <c r="VYL16" s="85"/>
      <c r="VYM16" s="85"/>
      <c r="VYN16" s="85"/>
      <c r="VYO16" s="85"/>
      <c r="VYP16" s="85"/>
      <c r="VYQ16" s="85"/>
      <c r="VYR16" s="85"/>
      <c r="VYS16" s="85"/>
      <c r="VYT16" s="85"/>
      <c r="VYU16" s="85"/>
      <c r="VYV16" s="85"/>
      <c r="VYW16" s="85"/>
      <c r="VYX16" s="85"/>
      <c r="VYY16" s="85"/>
      <c r="VYZ16" s="85"/>
      <c r="VZA16" s="85"/>
      <c r="VZB16" s="85"/>
      <c r="VZC16" s="85"/>
      <c r="VZD16" s="85"/>
      <c r="VZE16" s="85"/>
      <c r="VZF16" s="85"/>
      <c r="VZG16" s="85"/>
      <c r="VZH16" s="85"/>
      <c r="VZI16" s="85"/>
      <c r="VZJ16" s="85"/>
      <c r="VZK16" s="85"/>
      <c r="VZL16" s="85"/>
      <c r="VZM16" s="85"/>
      <c r="VZN16" s="85"/>
      <c r="VZO16" s="85"/>
      <c r="VZP16" s="85"/>
      <c r="VZQ16" s="85"/>
      <c r="VZR16" s="85"/>
      <c r="VZS16" s="85"/>
      <c r="VZT16" s="85"/>
      <c r="VZU16" s="85"/>
      <c r="VZV16" s="85"/>
      <c r="VZW16" s="85"/>
      <c r="VZX16" s="85"/>
      <c r="VZY16" s="85"/>
      <c r="VZZ16" s="85"/>
      <c r="WAA16" s="85"/>
      <c r="WAB16" s="85"/>
      <c r="WAC16" s="85"/>
      <c r="WAD16" s="85"/>
      <c r="WAE16" s="85"/>
      <c r="WAF16" s="85"/>
      <c r="WAG16" s="85"/>
      <c r="WAH16" s="85"/>
      <c r="WAI16" s="85"/>
      <c r="WAJ16" s="85"/>
      <c r="WAK16" s="85"/>
      <c r="WAL16" s="85"/>
      <c r="WAM16" s="85"/>
      <c r="WAN16" s="85"/>
      <c r="WAO16" s="85"/>
      <c r="WAP16" s="85"/>
      <c r="WAQ16" s="85"/>
      <c r="WAR16" s="85"/>
      <c r="WAS16" s="85"/>
      <c r="WAT16" s="85"/>
      <c r="WAU16" s="85"/>
      <c r="WAV16" s="85"/>
      <c r="WAW16" s="85"/>
      <c r="WAX16" s="85"/>
      <c r="WAY16" s="85"/>
      <c r="WAZ16" s="85"/>
      <c r="WBA16" s="85"/>
      <c r="WBB16" s="85"/>
      <c r="WBC16" s="85"/>
      <c r="WBD16" s="85"/>
      <c r="WBE16" s="85"/>
      <c r="WBF16" s="85"/>
      <c r="WBG16" s="85"/>
      <c r="WBH16" s="85"/>
      <c r="WBI16" s="85"/>
      <c r="WBJ16" s="85"/>
      <c r="WBK16" s="85"/>
      <c r="WBL16" s="85"/>
      <c r="WBM16" s="85"/>
      <c r="WBN16" s="85"/>
      <c r="WBO16" s="85"/>
      <c r="WBP16" s="85"/>
      <c r="WBQ16" s="85"/>
      <c r="WBR16" s="85"/>
      <c r="WBS16" s="85"/>
      <c r="WBT16" s="85"/>
      <c r="WBU16" s="85"/>
      <c r="WBV16" s="85"/>
      <c r="WBW16" s="85"/>
      <c r="WBX16" s="85"/>
      <c r="WBY16" s="85"/>
      <c r="WBZ16" s="85"/>
      <c r="WCA16" s="85"/>
      <c r="WCB16" s="85"/>
      <c r="WCC16" s="85"/>
      <c r="WCD16" s="85"/>
      <c r="WCE16" s="85"/>
      <c r="WCF16" s="85"/>
      <c r="WCG16" s="85"/>
      <c r="WCH16" s="85"/>
      <c r="WCI16" s="85"/>
      <c r="WCJ16" s="85"/>
      <c r="WCK16" s="85"/>
      <c r="WCL16" s="85"/>
      <c r="WCM16" s="85"/>
      <c r="WCN16" s="85"/>
      <c r="WCO16" s="85"/>
      <c r="WCP16" s="85"/>
      <c r="WCQ16" s="85"/>
      <c r="WCR16" s="85"/>
      <c r="WCS16" s="85"/>
      <c r="WCT16" s="85"/>
      <c r="WCU16" s="85"/>
      <c r="WCV16" s="85"/>
      <c r="WCW16" s="85"/>
      <c r="WCX16" s="85"/>
      <c r="WCY16" s="85"/>
      <c r="WCZ16" s="85"/>
      <c r="WDA16" s="85"/>
      <c r="WDB16" s="85"/>
      <c r="WDC16" s="85"/>
      <c r="WDD16" s="85"/>
      <c r="WDE16" s="85"/>
      <c r="WDF16" s="85"/>
      <c r="WDG16" s="85"/>
      <c r="WDH16" s="85"/>
      <c r="WDI16" s="85"/>
      <c r="WDJ16" s="85"/>
      <c r="WDK16" s="85"/>
      <c r="WDL16" s="85"/>
      <c r="WDM16" s="85"/>
      <c r="WDN16" s="85"/>
      <c r="WDO16" s="85"/>
      <c r="WDP16" s="85"/>
      <c r="WDQ16" s="85"/>
      <c r="WDR16" s="85"/>
      <c r="WDS16" s="85"/>
      <c r="WDT16" s="85"/>
      <c r="WDU16" s="85"/>
      <c r="WDV16" s="85"/>
      <c r="WDW16" s="85"/>
      <c r="WDX16" s="85"/>
      <c r="WDY16" s="85"/>
      <c r="WDZ16" s="85"/>
      <c r="WEA16" s="85"/>
      <c r="WEB16" s="85"/>
      <c r="WEC16" s="85"/>
      <c r="WED16" s="85"/>
      <c r="WEE16" s="85"/>
      <c r="WEF16" s="85"/>
      <c r="WEG16" s="85"/>
      <c r="WEH16" s="85"/>
      <c r="WEI16" s="85"/>
      <c r="WEJ16" s="85"/>
      <c r="WEK16" s="85"/>
      <c r="WEL16" s="85"/>
      <c r="WEM16" s="85"/>
      <c r="WEN16" s="85"/>
      <c r="WEO16" s="85"/>
      <c r="WEP16" s="85"/>
      <c r="WEQ16" s="85"/>
      <c r="WER16" s="85"/>
      <c r="WES16" s="85"/>
      <c r="WET16" s="85"/>
      <c r="WEU16" s="85"/>
      <c r="WEV16" s="85"/>
      <c r="WEW16" s="85"/>
      <c r="WEX16" s="85"/>
      <c r="WEY16" s="85"/>
      <c r="WEZ16" s="85"/>
      <c r="WFA16" s="85"/>
      <c r="WFB16" s="85"/>
      <c r="WFC16" s="85"/>
      <c r="WFD16" s="85"/>
      <c r="WFE16" s="85"/>
      <c r="WFF16" s="85"/>
      <c r="WFG16" s="85"/>
      <c r="WFH16" s="85"/>
      <c r="WFI16" s="85"/>
      <c r="WFJ16" s="85"/>
      <c r="WFK16" s="85"/>
      <c r="WFL16" s="85"/>
      <c r="WFM16" s="85"/>
      <c r="WFN16" s="85"/>
      <c r="WFO16" s="85"/>
      <c r="WFP16" s="85"/>
      <c r="WFQ16" s="85"/>
      <c r="WFR16" s="85"/>
      <c r="WFS16" s="85"/>
      <c r="WFT16" s="85"/>
      <c r="WFU16" s="85"/>
      <c r="WFV16" s="85"/>
      <c r="WFW16" s="85"/>
      <c r="WFX16" s="85"/>
      <c r="WFY16" s="85"/>
      <c r="WFZ16" s="85"/>
      <c r="WGA16" s="85"/>
      <c r="WGB16" s="85"/>
      <c r="WGC16" s="85"/>
      <c r="WGD16" s="85"/>
      <c r="WGE16" s="85"/>
      <c r="WGF16" s="85"/>
      <c r="WGG16" s="85"/>
      <c r="WGH16" s="85"/>
      <c r="WGI16" s="85"/>
      <c r="WGJ16" s="85"/>
      <c r="WGK16" s="85"/>
      <c r="WGL16" s="85"/>
      <c r="WGM16" s="85"/>
      <c r="WGN16" s="85"/>
      <c r="WGO16" s="85"/>
      <c r="WGP16" s="85"/>
      <c r="WGQ16" s="85"/>
      <c r="WGR16" s="85"/>
      <c r="WGS16" s="85"/>
      <c r="WGT16" s="85"/>
      <c r="WGU16" s="85"/>
      <c r="WGV16" s="85"/>
      <c r="WGW16" s="85"/>
      <c r="WGX16" s="85"/>
      <c r="WGY16" s="85"/>
      <c r="WGZ16" s="85"/>
      <c r="WHA16" s="85"/>
      <c r="WHB16" s="85"/>
      <c r="WHC16" s="85"/>
      <c r="WHD16" s="85"/>
      <c r="WHE16" s="85"/>
      <c r="WHF16" s="85"/>
      <c r="WHG16" s="85"/>
      <c r="WHH16" s="85"/>
      <c r="WHI16" s="85"/>
      <c r="WHJ16" s="85"/>
      <c r="WHK16" s="85"/>
      <c r="WHL16" s="85"/>
      <c r="WHM16" s="85"/>
      <c r="WHN16" s="85"/>
      <c r="WHO16" s="85"/>
      <c r="WHP16" s="85"/>
      <c r="WHQ16" s="85"/>
      <c r="WHR16" s="85"/>
      <c r="WHS16" s="85"/>
      <c r="WHT16" s="85"/>
      <c r="WHU16" s="85"/>
      <c r="WHV16" s="85"/>
      <c r="WHW16" s="85"/>
      <c r="WHX16" s="85"/>
      <c r="WHY16" s="85"/>
      <c r="WHZ16" s="85"/>
      <c r="WIA16" s="85"/>
      <c r="WIB16" s="85"/>
      <c r="WIC16" s="85"/>
      <c r="WID16" s="85"/>
      <c r="WIE16" s="85"/>
      <c r="WIF16" s="85"/>
      <c r="WIG16" s="85"/>
      <c r="WIH16" s="85"/>
      <c r="WII16" s="85"/>
      <c r="WIJ16" s="85"/>
      <c r="WIK16" s="85"/>
      <c r="WIL16" s="85"/>
      <c r="WIM16" s="85"/>
      <c r="WIN16" s="85"/>
      <c r="WIO16" s="85"/>
      <c r="WIP16" s="85"/>
      <c r="WIQ16" s="85"/>
      <c r="WIR16" s="85"/>
      <c r="WIS16" s="85"/>
      <c r="WIT16" s="85"/>
      <c r="WIU16" s="85"/>
      <c r="WIV16" s="85"/>
      <c r="WIW16" s="85"/>
      <c r="WIX16" s="85"/>
      <c r="WIY16" s="85"/>
      <c r="WIZ16" s="85"/>
      <c r="WJA16" s="85"/>
      <c r="WJB16" s="85"/>
      <c r="WJC16" s="85"/>
      <c r="WJD16" s="85"/>
      <c r="WJE16" s="85"/>
      <c r="WJF16" s="85"/>
      <c r="WJG16" s="85"/>
      <c r="WJH16" s="85"/>
      <c r="WJI16" s="85"/>
      <c r="WJJ16" s="85"/>
      <c r="WJK16" s="85"/>
      <c r="WJL16" s="85"/>
      <c r="WJM16" s="85"/>
      <c r="WJN16" s="85"/>
      <c r="WJO16" s="85"/>
      <c r="WJP16" s="85"/>
      <c r="WJQ16" s="85"/>
      <c r="WJR16" s="85"/>
      <c r="WJS16" s="85"/>
      <c r="WJT16" s="85"/>
      <c r="WJU16" s="85"/>
      <c r="WJV16" s="85"/>
      <c r="WJW16" s="85"/>
      <c r="WJX16" s="85"/>
      <c r="WJY16" s="85"/>
      <c r="WJZ16" s="85"/>
      <c r="WKA16" s="85"/>
      <c r="WKB16" s="85"/>
      <c r="WKC16" s="85"/>
      <c r="WKD16" s="85"/>
      <c r="WKE16" s="85"/>
      <c r="WKF16" s="85"/>
      <c r="WKG16" s="85"/>
      <c r="WKH16" s="85"/>
      <c r="WKI16" s="85"/>
      <c r="WKJ16" s="85"/>
      <c r="WKK16" s="85"/>
      <c r="WKL16" s="85"/>
      <c r="WKM16" s="85"/>
      <c r="WKN16" s="85"/>
      <c r="WKO16" s="85"/>
      <c r="WKP16" s="85"/>
      <c r="WKQ16" s="85"/>
      <c r="WKR16" s="85"/>
      <c r="WKS16" s="85"/>
      <c r="WKT16" s="85"/>
      <c r="WKU16" s="85"/>
      <c r="WKV16" s="85"/>
      <c r="WKW16" s="85"/>
      <c r="WKX16" s="85"/>
      <c r="WKY16" s="85"/>
      <c r="WKZ16" s="85"/>
      <c r="WLA16" s="85"/>
      <c r="WLB16" s="85"/>
      <c r="WLC16" s="85"/>
      <c r="WLD16" s="85"/>
      <c r="WLE16" s="85"/>
      <c r="WLF16" s="85"/>
      <c r="WLG16" s="85"/>
      <c r="WLH16" s="85"/>
      <c r="WLI16" s="85"/>
      <c r="WLJ16" s="85"/>
      <c r="WLK16" s="85"/>
      <c r="WLL16" s="85"/>
      <c r="WLM16" s="85"/>
      <c r="WLN16" s="85"/>
      <c r="WLO16" s="85"/>
      <c r="WLP16" s="85"/>
      <c r="WLQ16" s="85"/>
      <c r="WLR16" s="85"/>
      <c r="WLS16" s="85"/>
      <c r="WLT16" s="85"/>
      <c r="WLU16" s="85"/>
      <c r="WLV16" s="85"/>
      <c r="WLW16" s="85"/>
      <c r="WLX16" s="85"/>
      <c r="WLY16" s="85"/>
      <c r="WLZ16" s="85"/>
      <c r="WMA16" s="85"/>
      <c r="WMB16" s="85"/>
      <c r="WMC16" s="85"/>
      <c r="WMD16" s="85"/>
      <c r="WME16" s="85"/>
      <c r="WMF16" s="85"/>
      <c r="WMG16" s="85"/>
      <c r="WMH16" s="85"/>
      <c r="WMI16" s="85"/>
      <c r="WMJ16" s="85"/>
      <c r="WMK16" s="85"/>
      <c r="WML16" s="85"/>
      <c r="WMM16" s="85"/>
      <c r="WMN16" s="85"/>
      <c r="WMO16" s="85"/>
      <c r="WMP16" s="85"/>
      <c r="WMQ16" s="85"/>
      <c r="WMR16" s="85"/>
      <c r="WMS16" s="85"/>
      <c r="WMT16" s="85"/>
      <c r="WMU16" s="85"/>
      <c r="WMV16" s="85"/>
      <c r="WMW16" s="85"/>
      <c r="WMX16" s="85"/>
      <c r="WMY16" s="85"/>
      <c r="WMZ16" s="85"/>
      <c r="WNA16" s="85"/>
      <c r="WNB16" s="85"/>
      <c r="WNC16" s="85"/>
      <c r="WND16" s="85"/>
      <c r="WNE16" s="85"/>
      <c r="WNF16" s="85"/>
      <c r="WNG16" s="85"/>
      <c r="WNH16" s="85"/>
      <c r="WNI16" s="85"/>
      <c r="WNJ16" s="85"/>
      <c r="WNK16" s="85"/>
      <c r="WNL16" s="85"/>
      <c r="WNM16" s="85"/>
      <c r="WNN16" s="85"/>
      <c r="WNO16" s="85"/>
      <c r="WNP16" s="85"/>
      <c r="WNQ16" s="85"/>
      <c r="WNR16" s="85"/>
      <c r="WNS16" s="85"/>
      <c r="WNT16" s="85"/>
      <c r="WNU16" s="85"/>
      <c r="WNV16" s="85"/>
      <c r="WNW16" s="85"/>
      <c r="WNX16" s="85"/>
      <c r="WNY16" s="85"/>
      <c r="WNZ16" s="85"/>
      <c r="WOA16" s="85"/>
      <c r="WOB16" s="85"/>
      <c r="WOC16" s="85"/>
      <c r="WOD16" s="85"/>
      <c r="WOE16" s="85"/>
      <c r="WOF16" s="85"/>
      <c r="WOG16" s="85"/>
      <c r="WOH16" s="85"/>
      <c r="WOI16" s="85"/>
      <c r="WOJ16" s="85"/>
      <c r="WOK16" s="85"/>
      <c r="WOL16" s="85"/>
      <c r="WOM16" s="85"/>
      <c r="WON16" s="85"/>
      <c r="WOO16" s="85"/>
      <c r="WOP16" s="85"/>
      <c r="WOQ16" s="85"/>
      <c r="WOR16" s="85"/>
      <c r="WOS16" s="85"/>
      <c r="WOT16" s="85"/>
      <c r="WOU16" s="85"/>
      <c r="WOV16" s="85"/>
      <c r="WOW16" s="85"/>
      <c r="WOX16" s="85"/>
      <c r="WOY16" s="85"/>
      <c r="WOZ16" s="85"/>
      <c r="WPA16" s="85"/>
      <c r="WPB16" s="85"/>
      <c r="WPC16" s="85"/>
      <c r="WPD16" s="85"/>
      <c r="WPE16" s="85"/>
      <c r="WPF16" s="85"/>
      <c r="WPG16" s="85"/>
      <c r="WPH16" s="85"/>
      <c r="WPI16" s="85"/>
      <c r="WPJ16" s="85"/>
      <c r="WPK16" s="85"/>
      <c r="WPL16" s="85"/>
      <c r="WPM16" s="85"/>
      <c r="WPN16" s="85"/>
      <c r="WPO16" s="85"/>
      <c r="WPP16" s="85"/>
      <c r="WPQ16" s="85"/>
      <c r="WPR16" s="85"/>
      <c r="WPS16" s="85"/>
      <c r="WPT16" s="85"/>
      <c r="WPU16" s="85"/>
      <c r="WPV16" s="85"/>
      <c r="WPW16" s="85"/>
      <c r="WPX16" s="85"/>
      <c r="WPY16" s="85"/>
      <c r="WPZ16" s="85"/>
      <c r="WQA16" s="85"/>
      <c r="WQB16" s="85"/>
      <c r="WQC16" s="85"/>
      <c r="WQD16" s="85"/>
      <c r="WQE16" s="85"/>
      <c r="WQF16" s="85"/>
      <c r="WQG16" s="85"/>
      <c r="WQH16" s="85"/>
      <c r="WQI16" s="85"/>
      <c r="WQJ16" s="85"/>
      <c r="WQK16" s="85"/>
      <c r="WQL16" s="85"/>
      <c r="WQM16" s="85"/>
      <c r="WQN16" s="85"/>
      <c r="WQO16" s="85"/>
      <c r="WQP16" s="85"/>
      <c r="WQQ16" s="85"/>
      <c r="WQR16" s="85"/>
      <c r="WQS16" s="85"/>
      <c r="WQT16" s="85"/>
      <c r="WQU16" s="85"/>
      <c r="WQV16" s="85"/>
      <c r="WQW16" s="85"/>
      <c r="WQX16" s="85"/>
      <c r="WQY16" s="85"/>
      <c r="WQZ16" s="85"/>
      <c r="WRA16" s="85"/>
      <c r="WRB16" s="85"/>
      <c r="WRC16" s="85"/>
      <c r="WRD16" s="85"/>
      <c r="WRE16" s="85"/>
      <c r="WRF16" s="85"/>
      <c r="WRG16" s="85"/>
      <c r="WRH16" s="85"/>
      <c r="WRI16" s="85"/>
      <c r="WRJ16" s="85"/>
      <c r="WRK16" s="85"/>
      <c r="WRL16" s="85"/>
      <c r="WRM16" s="85"/>
      <c r="WRN16" s="85"/>
      <c r="WRO16" s="85"/>
      <c r="WRP16" s="85"/>
      <c r="WRQ16" s="85"/>
      <c r="WRR16" s="85"/>
      <c r="WRS16" s="85"/>
      <c r="WRT16" s="85"/>
      <c r="WRU16" s="85"/>
      <c r="WRV16" s="85"/>
      <c r="WRW16" s="85"/>
      <c r="WRX16" s="85"/>
      <c r="WRY16" s="85"/>
      <c r="WRZ16" s="85"/>
      <c r="WSA16" s="85"/>
      <c r="WSB16" s="85"/>
      <c r="WSC16" s="85"/>
      <c r="WSD16" s="85"/>
      <c r="WSE16" s="85"/>
      <c r="WSF16" s="85"/>
      <c r="WSG16" s="85"/>
      <c r="WSH16" s="85"/>
      <c r="WSI16" s="85"/>
      <c r="WSJ16" s="85"/>
      <c r="WSK16" s="85"/>
      <c r="WSL16" s="85"/>
      <c r="WSM16" s="85"/>
      <c r="WSN16" s="85"/>
      <c r="WSO16" s="85"/>
      <c r="WSP16" s="85"/>
      <c r="WSQ16" s="85"/>
      <c r="WSR16" s="85"/>
      <c r="WSS16" s="85"/>
      <c r="WST16" s="85"/>
      <c r="WSU16" s="85"/>
      <c r="WSV16" s="85"/>
      <c r="WSW16" s="85"/>
      <c r="WSX16" s="85"/>
      <c r="WSY16" s="85"/>
      <c r="WSZ16" s="85"/>
      <c r="WTA16" s="85"/>
      <c r="WTB16" s="85"/>
      <c r="WTC16" s="85"/>
      <c r="WTD16" s="85"/>
      <c r="WTE16" s="85"/>
      <c r="WTF16" s="85"/>
      <c r="WTG16" s="85"/>
      <c r="WTH16" s="85"/>
      <c r="WTI16" s="85"/>
      <c r="WTJ16" s="85"/>
      <c r="WTK16" s="85"/>
      <c r="WTL16" s="85"/>
      <c r="WTM16" s="85"/>
      <c r="WTN16" s="85"/>
      <c r="WTO16" s="85"/>
      <c r="WTP16" s="85"/>
      <c r="WTQ16" s="85"/>
      <c r="WTR16" s="85"/>
      <c r="WTS16" s="85"/>
      <c r="WTT16" s="85"/>
      <c r="WTU16" s="85"/>
      <c r="WTV16" s="85"/>
      <c r="WTW16" s="85"/>
      <c r="WTX16" s="85"/>
      <c r="WTY16" s="85"/>
      <c r="WTZ16" s="85"/>
      <c r="WUA16" s="85"/>
      <c r="WUB16" s="85"/>
      <c r="WUC16" s="85"/>
      <c r="WUD16" s="85"/>
      <c r="WUE16" s="85"/>
      <c r="WUF16" s="85"/>
      <c r="WUG16" s="85"/>
      <c r="WUH16" s="85"/>
      <c r="WUI16" s="85"/>
      <c r="WUJ16" s="85"/>
      <c r="WUK16" s="85"/>
      <c r="WUL16" s="85"/>
      <c r="WUM16" s="85"/>
      <c r="WUN16" s="85"/>
      <c r="WUO16" s="85"/>
      <c r="WUP16" s="85"/>
      <c r="WUQ16" s="85"/>
      <c r="WUR16" s="85"/>
      <c r="WUS16" s="85"/>
      <c r="WUT16" s="85"/>
      <c r="WUU16" s="85"/>
      <c r="WUV16" s="85"/>
      <c r="WUW16" s="85"/>
      <c r="WUX16" s="85"/>
      <c r="WUY16" s="85"/>
      <c r="WUZ16" s="85"/>
      <c r="WVA16" s="85"/>
      <c r="WVB16" s="85"/>
      <c r="WVC16" s="85"/>
      <c r="WVD16" s="85"/>
      <c r="WVE16" s="85"/>
      <c r="WVF16" s="85"/>
      <c r="WVG16" s="85"/>
      <c r="WVH16" s="85"/>
      <c r="WVI16" s="85"/>
      <c r="WVJ16" s="85"/>
      <c r="WVK16" s="85"/>
      <c r="WVL16" s="85"/>
      <c r="WVM16" s="85"/>
      <c r="WVN16" s="85"/>
      <c r="WVO16" s="85"/>
      <c r="WVP16" s="85"/>
      <c r="WVQ16" s="85"/>
      <c r="WVR16" s="85"/>
      <c r="WVS16" s="85"/>
      <c r="WVT16" s="85"/>
      <c r="WVU16" s="85"/>
      <c r="WVV16" s="85"/>
      <c r="WVW16" s="85"/>
      <c r="WVX16" s="85"/>
      <c r="WVY16" s="85"/>
      <c r="WVZ16" s="85"/>
      <c r="WWA16" s="85"/>
      <c r="WWB16" s="85"/>
      <c r="WWC16" s="85"/>
      <c r="WWD16" s="85"/>
      <c r="WWE16" s="85"/>
      <c r="WWF16" s="85"/>
      <c r="WWG16" s="85"/>
      <c r="WWH16" s="85"/>
      <c r="WWI16" s="85"/>
      <c r="WWJ16" s="85"/>
      <c r="WWK16" s="85"/>
      <c r="WWL16" s="85"/>
      <c r="WWM16" s="85"/>
      <c r="WWN16" s="85"/>
      <c r="WWO16" s="85"/>
      <c r="WWP16" s="85"/>
      <c r="WWQ16" s="85"/>
      <c r="WWR16" s="85"/>
      <c r="WWS16" s="85"/>
      <c r="WWT16" s="85"/>
      <c r="WWU16" s="85"/>
      <c r="WWV16" s="85"/>
      <c r="WWW16" s="85"/>
      <c r="WWX16" s="85"/>
      <c r="WWY16" s="85"/>
      <c r="WWZ16" s="85"/>
      <c r="WXA16" s="85"/>
      <c r="WXB16" s="85"/>
      <c r="WXC16" s="85"/>
      <c r="WXD16" s="85"/>
      <c r="WXE16" s="85"/>
      <c r="WXF16" s="85"/>
      <c r="WXG16" s="85"/>
      <c r="WXH16" s="85"/>
      <c r="WXI16" s="85"/>
      <c r="WXJ16" s="85"/>
      <c r="WXK16" s="85"/>
      <c r="WXL16" s="85"/>
      <c r="WXM16" s="85"/>
      <c r="WXN16" s="85"/>
      <c r="WXO16" s="85"/>
      <c r="WXP16" s="85"/>
      <c r="WXQ16" s="85"/>
      <c r="WXR16" s="85"/>
      <c r="WXS16" s="85"/>
      <c r="WXT16" s="85"/>
      <c r="WXU16" s="85"/>
      <c r="WXV16" s="85"/>
      <c r="WXW16" s="85"/>
      <c r="WXX16" s="85"/>
      <c r="WXY16" s="85"/>
      <c r="WXZ16" s="85"/>
      <c r="WYA16" s="85"/>
      <c r="WYB16" s="85"/>
      <c r="WYC16" s="85"/>
      <c r="WYD16" s="85"/>
      <c r="WYE16" s="85"/>
      <c r="WYF16" s="85"/>
      <c r="WYG16" s="85"/>
      <c r="WYH16" s="85"/>
      <c r="WYI16" s="85"/>
      <c r="WYJ16" s="85"/>
      <c r="WYK16" s="85"/>
      <c r="WYL16" s="85"/>
      <c r="WYM16" s="85"/>
      <c r="WYN16" s="85"/>
      <c r="WYO16" s="85"/>
      <c r="WYP16" s="85"/>
      <c r="WYQ16" s="85"/>
      <c r="WYR16" s="85"/>
      <c r="WYS16" s="85"/>
      <c r="WYT16" s="85"/>
      <c r="WYU16" s="85"/>
      <c r="WYV16" s="85"/>
      <c r="WYW16" s="85"/>
      <c r="WYX16" s="85"/>
      <c r="WYY16" s="85"/>
      <c r="WYZ16" s="85"/>
      <c r="WZA16" s="85"/>
      <c r="WZB16" s="85"/>
      <c r="WZC16" s="85"/>
      <c r="WZD16" s="85"/>
      <c r="WZE16" s="85"/>
      <c r="WZF16" s="85"/>
      <c r="WZG16" s="85"/>
      <c r="WZH16" s="85"/>
      <c r="WZI16" s="85"/>
      <c r="WZJ16" s="85"/>
      <c r="WZK16" s="85"/>
      <c r="WZL16" s="85"/>
      <c r="WZM16" s="85"/>
      <c r="WZN16" s="85"/>
      <c r="WZO16" s="85"/>
      <c r="WZP16" s="85"/>
      <c r="WZQ16" s="85"/>
      <c r="WZR16" s="85"/>
      <c r="WZS16" s="85"/>
      <c r="WZT16" s="85"/>
      <c r="WZU16" s="85"/>
      <c r="WZV16" s="85"/>
      <c r="WZW16" s="85"/>
      <c r="WZX16" s="85"/>
      <c r="WZY16" s="85"/>
      <c r="WZZ16" s="85"/>
      <c r="XAA16" s="85"/>
      <c r="XAB16" s="85"/>
      <c r="XAC16" s="85"/>
      <c r="XAD16" s="85"/>
      <c r="XAE16" s="85"/>
      <c r="XAF16" s="85"/>
      <c r="XAG16" s="85"/>
      <c r="XAH16" s="85"/>
      <c r="XAI16" s="85"/>
      <c r="XAJ16" s="85"/>
      <c r="XAK16" s="85"/>
      <c r="XAL16" s="85"/>
      <c r="XAM16" s="85"/>
      <c r="XAN16" s="85"/>
      <c r="XAO16" s="85"/>
      <c r="XAP16" s="85"/>
      <c r="XAQ16" s="85"/>
      <c r="XAR16" s="85"/>
      <c r="XAS16" s="85"/>
      <c r="XAT16" s="85"/>
      <c r="XAU16" s="85"/>
      <c r="XAV16" s="85"/>
      <c r="XAW16" s="85"/>
      <c r="XAX16" s="85"/>
      <c r="XAY16" s="85"/>
      <c r="XAZ16" s="85"/>
      <c r="XBA16" s="85"/>
      <c r="XBB16" s="85"/>
      <c r="XBC16" s="85"/>
      <c r="XBD16" s="85"/>
      <c r="XBE16" s="85"/>
      <c r="XBF16" s="85"/>
      <c r="XBG16" s="85"/>
      <c r="XBH16" s="85"/>
      <c r="XBI16" s="85"/>
      <c r="XBJ16" s="85"/>
      <c r="XBK16" s="85"/>
      <c r="XBL16" s="85"/>
      <c r="XBM16" s="85"/>
      <c r="XBN16" s="85"/>
      <c r="XBO16" s="85"/>
      <c r="XBP16" s="85"/>
      <c r="XBQ16" s="85"/>
      <c r="XBR16" s="85"/>
      <c r="XBS16" s="85"/>
      <c r="XBT16" s="85"/>
      <c r="XBU16" s="85"/>
      <c r="XBV16" s="85"/>
      <c r="XBW16" s="85"/>
      <c r="XBX16" s="85"/>
      <c r="XBY16" s="85"/>
      <c r="XBZ16" s="85"/>
      <c r="XCA16" s="85"/>
      <c r="XCB16" s="85"/>
      <c r="XCC16" s="85"/>
      <c r="XCD16" s="85"/>
      <c r="XCE16" s="85"/>
      <c r="XCF16" s="85"/>
      <c r="XCG16" s="85"/>
      <c r="XCH16" s="85"/>
      <c r="XCI16" s="85"/>
      <c r="XCJ16" s="85"/>
      <c r="XCK16" s="85"/>
      <c r="XCL16" s="85"/>
      <c r="XCM16" s="85"/>
      <c r="XCN16" s="85"/>
      <c r="XCO16" s="85"/>
      <c r="XCP16" s="85"/>
      <c r="XCQ16" s="85"/>
      <c r="XCR16" s="85"/>
      <c r="XCS16" s="85"/>
      <c r="XCT16" s="85"/>
      <c r="XCU16" s="85"/>
      <c r="XCV16" s="85"/>
      <c r="XCW16" s="85"/>
      <c r="XCX16" s="85"/>
      <c r="XCY16" s="85"/>
      <c r="XCZ16" s="85"/>
      <c r="XDA16" s="85"/>
      <c r="XDB16" s="85"/>
      <c r="XDC16" s="85"/>
      <c r="XDD16" s="85"/>
      <c r="XDE16" s="85"/>
      <c r="XDF16" s="85"/>
      <c r="XDG16" s="85"/>
      <c r="XDH16" s="85"/>
      <c r="XDI16" s="85"/>
      <c r="XDJ16" s="85"/>
      <c r="XDK16" s="85"/>
      <c r="XDL16" s="85"/>
      <c r="XDM16" s="85"/>
      <c r="XDN16" s="85"/>
      <c r="XDO16" s="85"/>
      <c r="XDP16" s="85"/>
      <c r="XDQ16" s="85"/>
      <c r="XDR16" s="85"/>
      <c r="XDS16" s="85"/>
      <c r="XDT16" s="85"/>
      <c r="XDU16" s="85"/>
      <c r="XDV16" s="85"/>
      <c r="XDW16" s="85"/>
      <c r="XDX16" s="85"/>
      <c r="XDY16" s="85"/>
      <c r="XDZ16" s="85"/>
      <c r="XEA16" s="85"/>
      <c r="XEB16" s="85"/>
      <c r="XEC16" s="85"/>
      <c r="XED16" s="85"/>
      <c r="XEE16" s="85"/>
      <c r="XEF16" s="85"/>
      <c r="XEG16" s="85"/>
      <c r="XEH16" s="85"/>
      <c r="XEI16" s="85"/>
      <c r="XEJ16" s="85"/>
      <c r="XEK16" s="85"/>
      <c r="XEL16" s="85"/>
      <c r="XEM16" s="85"/>
      <c r="XEN16" s="85"/>
      <c r="XEO16" s="85"/>
      <c r="XEP16" s="85"/>
      <c r="XEQ16" s="85"/>
      <c r="XER16" s="85"/>
      <c r="XES16" s="85"/>
      <c r="XET16" s="85"/>
      <c r="XEU16" s="85"/>
      <c r="XEV16" s="85"/>
      <c r="XEW16" s="85"/>
      <c r="XEX16" s="85"/>
      <c r="XEY16" s="85"/>
      <c r="XEZ16" s="85"/>
      <c r="XFA16" s="85"/>
      <c r="XFB16" s="85"/>
      <c r="XFC16" s="85"/>
      <c r="XFD16" s="85"/>
    </row>
    <row r="17" spans="1:34 3932:3977" s="85" customFormat="1" ht="33.75" customHeight="1">
      <c r="A17" s="46">
        <v>9</v>
      </c>
      <c r="B17" s="46" t="s">
        <v>58</v>
      </c>
      <c r="C17" s="153">
        <f>11665*3</f>
        <v>34995</v>
      </c>
      <c r="D17" s="153">
        <f t="shared" ref="D17:F17" si="2">11665*3</f>
        <v>34995</v>
      </c>
      <c r="E17" s="153">
        <f t="shared" si="2"/>
        <v>34995</v>
      </c>
      <c r="F17" s="153">
        <f t="shared" si="2"/>
        <v>34995</v>
      </c>
      <c r="G17" s="154">
        <f>SUM(C17:F17)</f>
        <v>139980</v>
      </c>
      <c r="H17" s="84">
        <f>G17/12</f>
        <v>11665</v>
      </c>
      <c r="I17" s="80">
        <f>I16</f>
        <v>23293.56</v>
      </c>
      <c r="J17" s="125">
        <f>H17/I17</f>
        <v>0.50078219044233685</v>
      </c>
      <c r="K17" s="133">
        <f t="shared" ref="K17:K33" si="3">J17/$J$7</f>
        <v>1.5948313736868464E-2</v>
      </c>
      <c r="L17" s="217"/>
      <c r="M17" s="3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 3932:3977" s="36" customFormat="1" ht="24.75" customHeight="1" thickBot="1">
      <c r="A18" s="45">
        <v>10</v>
      </c>
      <c r="B18" s="78" t="s">
        <v>14</v>
      </c>
      <c r="C18" s="155">
        <f>1972*3</f>
        <v>5916</v>
      </c>
      <c r="D18" s="155">
        <f t="shared" ref="D18:F18" si="4">1972*3</f>
        <v>5916</v>
      </c>
      <c r="E18" s="155">
        <f t="shared" si="4"/>
        <v>5916</v>
      </c>
      <c r="F18" s="155">
        <f t="shared" si="4"/>
        <v>5916</v>
      </c>
      <c r="G18" s="156">
        <f t="shared" ref="G18:G24" si="5">SUM(C18:F18)</f>
        <v>23664</v>
      </c>
      <c r="H18" s="79">
        <f>G18/12</f>
        <v>1972</v>
      </c>
      <c r="I18" s="94">
        <f>I16</f>
        <v>23293.56</v>
      </c>
      <c r="J18" s="126">
        <f t="shared" ref="J18:J24" si="6">H18/I18</f>
        <v>8.4658592331957841E-2</v>
      </c>
      <c r="K18" s="134">
        <f t="shared" si="3"/>
        <v>2.6961058456154829E-3</v>
      </c>
      <c r="L18" s="218"/>
      <c r="M18" s="38"/>
      <c r="EUF18" s="85"/>
      <c r="EUG18" s="85"/>
      <c r="EUH18" s="85"/>
      <c r="EUI18" s="85"/>
      <c r="EUJ18" s="85"/>
      <c r="EUK18" s="85"/>
      <c r="EUL18" s="85"/>
      <c r="EUM18" s="85"/>
      <c r="EUN18" s="85"/>
      <c r="EUO18" s="85"/>
      <c r="EUP18" s="85"/>
      <c r="EUQ18" s="85"/>
      <c r="EUR18" s="85"/>
      <c r="EUS18" s="85"/>
      <c r="EUT18" s="85"/>
      <c r="EUU18" s="85"/>
      <c r="EUV18" s="85"/>
      <c r="EUW18" s="85"/>
      <c r="EUX18" s="85"/>
      <c r="EUY18" s="85"/>
      <c r="EUZ18" s="85"/>
      <c r="EVA18" s="85"/>
      <c r="EVB18" s="85"/>
      <c r="EVC18" s="85"/>
      <c r="EVD18" s="85"/>
      <c r="EVE18" s="85"/>
      <c r="EVF18" s="85"/>
      <c r="EVG18" s="85"/>
      <c r="EVH18" s="85"/>
      <c r="EVI18" s="85"/>
      <c r="EVJ18" s="85"/>
      <c r="EVK18" s="85"/>
      <c r="EVL18" s="85"/>
      <c r="EVM18" s="85"/>
      <c r="EVN18" s="85"/>
      <c r="EVO18" s="85"/>
      <c r="EVP18" s="85"/>
      <c r="EVQ18" s="85"/>
      <c r="EVR18" s="85"/>
      <c r="EVS18" s="85"/>
      <c r="EVT18" s="85"/>
      <c r="EVU18" s="85"/>
      <c r="EVV18" s="85"/>
    </row>
    <row r="19" spans="1:34 3932:3977" s="36" customFormat="1" ht="45.75" customHeight="1">
      <c r="A19" s="48">
        <v>11</v>
      </c>
      <c r="B19" s="45" t="s">
        <v>68</v>
      </c>
      <c r="C19" s="148">
        <f>(59008+623.8+191.67+3008.04+18000)*3</f>
        <v>242494.53000000003</v>
      </c>
      <c r="D19" s="148">
        <f t="shared" ref="D19:F19" si="7">(59008+623.8+191.67+3008.04+18000)*3</f>
        <v>242494.53000000003</v>
      </c>
      <c r="E19" s="148">
        <f t="shared" si="7"/>
        <v>242494.53000000003</v>
      </c>
      <c r="F19" s="148">
        <f t="shared" si="7"/>
        <v>242494.53000000003</v>
      </c>
      <c r="G19" s="152">
        <f t="shared" si="5"/>
        <v>969978.12000000011</v>
      </c>
      <c r="H19" s="69">
        <f>G19/12</f>
        <v>80831.510000000009</v>
      </c>
      <c r="I19" s="87">
        <f>I16</f>
        <v>23293.56</v>
      </c>
      <c r="J19" s="124">
        <f t="shared" si="6"/>
        <v>3.4701226433400478</v>
      </c>
      <c r="K19" s="133">
        <f t="shared" si="3"/>
        <v>0.11051232587268073</v>
      </c>
      <c r="L19" s="39" t="s">
        <v>16</v>
      </c>
      <c r="M19" s="40"/>
      <c r="EUF19" s="85"/>
      <c r="EUG19" s="85"/>
      <c r="EUH19" s="85"/>
      <c r="EUI19" s="85"/>
      <c r="EUJ19" s="85"/>
      <c r="EUK19" s="85"/>
      <c r="EUL19" s="85"/>
      <c r="EUM19" s="85"/>
      <c r="EUN19" s="85"/>
      <c r="EUO19" s="85"/>
      <c r="EUP19" s="85"/>
      <c r="EUQ19" s="85"/>
      <c r="EUR19" s="85"/>
      <c r="EUS19" s="85"/>
      <c r="EUT19" s="85"/>
      <c r="EUU19" s="85"/>
      <c r="EUV19" s="85"/>
      <c r="EUW19" s="85"/>
      <c r="EUX19" s="85"/>
      <c r="EUY19" s="85"/>
      <c r="EUZ19" s="85"/>
      <c r="EVA19" s="85"/>
      <c r="EVB19" s="85"/>
      <c r="EVC19" s="85"/>
      <c r="EVD19" s="85"/>
      <c r="EVE19" s="85"/>
      <c r="EVF19" s="85"/>
      <c r="EVG19" s="85"/>
      <c r="EVH19" s="85"/>
      <c r="EVI19" s="85"/>
      <c r="EVJ19" s="85"/>
      <c r="EVK19" s="85"/>
      <c r="EVL19" s="85"/>
      <c r="EVM19" s="85"/>
      <c r="EVN19" s="85"/>
      <c r="EVO19" s="85"/>
      <c r="EVP19" s="85"/>
      <c r="EVQ19" s="85"/>
      <c r="EVR19" s="85"/>
      <c r="EVS19" s="85"/>
      <c r="EVT19" s="85"/>
      <c r="EVU19" s="85"/>
      <c r="EVV19" s="85"/>
    </row>
    <row r="20" spans="1:34 3932:3977" s="36" customFormat="1" ht="42.75" customHeight="1" thickBot="1">
      <c r="A20" s="47">
        <v>12</v>
      </c>
      <c r="B20" s="49" t="s">
        <v>55</v>
      </c>
      <c r="C20" s="150">
        <f>(4794.76+1760)*3</f>
        <v>19664.28</v>
      </c>
      <c r="D20" s="150">
        <f t="shared" ref="D20:F20" si="8">(4794.76+1760)*3</f>
        <v>19664.28</v>
      </c>
      <c r="E20" s="150">
        <f t="shared" si="8"/>
        <v>19664.28</v>
      </c>
      <c r="F20" s="150">
        <f t="shared" si="8"/>
        <v>19664.28</v>
      </c>
      <c r="G20" s="157">
        <f t="shared" si="5"/>
        <v>78657.119999999995</v>
      </c>
      <c r="H20" s="70">
        <f t="shared" ref="H20:H33" si="9">G20/12</f>
        <v>6554.7599999999993</v>
      </c>
      <c r="I20" s="50">
        <f>I9</f>
        <v>23293.56</v>
      </c>
      <c r="J20" s="127">
        <f t="shared" si="6"/>
        <v>0.28139794861755779</v>
      </c>
      <c r="K20" s="134">
        <f t="shared" si="3"/>
        <v>8.9616261422954067E-3</v>
      </c>
      <c r="L20" s="39" t="s">
        <v>52</v>
      </c>
      <c r="M20" s="40"/>
      <c r="EUF20" s="85"/>
      <c r="EUG20" s="85"/>
      <c r="EUH20" s="85"/>
      <c r="EUI20" s="85"/>
      <c r="EUJ20" s="85"/>
      <c r="EUK20" s="85"/>
      <c r="EUL20" s="85"/>
      <c r="EUM20" s="85"/>
      <c r="EUN20" s="85"/>
      <c r="EUO20" s="85"/>
      <c r="EUP20" s="85"/>
      <c r="EUQ20" s="85"/>
      <c r="EUR20" s="85"/>
      <c r="EUS20" s="85"/>
      <c r="EUT20" s="85"/>
      <c r="EUU20" s="85"/>
      <c r="EUV20" s="85"/>
      <c r="EUW20" s="85"/>
      <c r="EUX20" s="85"/>
      <c r="EUY20" s="85"/>
      <c r="EUZ20" s="85"/>
      <c r="EVA20" s="85"/>
      <c r="EVB20" s="85"/>
      <c r="EVC20" s="85"/>
      <c r="EVD20" s="85"/>
      <c r="EVE20" s="85"/>
      <c r="EVF20" s="85"/>
      <c r="EVG20" s="85"/>
      <c r="EVH20" s="85"/>
      <c r="EVI20" s="85"/>
      <c r="EVJ20" s="85"/>
      <c r="EVK20" s="85"/>
      <c r="EVL20" s="85"/>
      <c r="EVM20" s="85"/>
      <c r="EVN20" s="85"/>
      <c r="EVO20" s="85"/>
      <c r="EVP20" s="85"/>
      <c r="EVQ20" s="85"/>
      <c r="EVR20" s="85"/>
      <c r="EVS20" s="85"/>
      <c r="EVT20" s="85"/>
      <c r="EVU20" s="85"/>
      <c r="EVV20" s="85"/>
      <c r="EVY20" s="85"/>
    </row>
    <row r="21" spans="1:34 3932:3977" s="36" customFormat="1" ht="17.25" customHeight="1">
      <c r="A21" s="48">
        <v>13</v>
      </c>
      <c r="B21" s="51" t="s">
        <v>44</v>
      </c>
      <c r="C21" s="158">
        <f>10847.46*3</f>
        <v>32542.379999999997</v>
      </c>
      <c r="D21" s="158">
        <f t="shared" ref="D21:F21" si="10">10847.46*3</f>
        <v>32542.379999999997</v>
      </c>
      <c r="E21" s="158">
        <f t="shared" si="10"/>
        <v>32542.379999999997</v>
      </c>
      <c r="F21" s="158">
        <f t="shared" si="10"/>
        <v>32542.379999999997</v>
      </c>
      <c r="G21" s="159">
        <f t="shared" si="5"/>
        <v>130169.51999999999</v>
      </c>
      <c r="H21" s="71">
        <f t="shared" si="9"/>
        <v>10847.46</v>
      </c>
      <c r="I21" s="87">
        <f>I9</f>
        <v>23293.56</v>
      </c>
      <c r="J21" s="128">
        <f t="shared" si="6"/>
        <v>0.46568493609392458</v>
      </c>
      <c r="K21" s="133">
        <f t="shared" si="3"/>
        <v>1.4830578253590326E-2</v>
      </c>
      <c r="L21" s="39" t="s">
        <v>52</v>
      </c>
      <c r="M21" s="40"/>
      <c r="EUF21" s="85"/>
      <c r="EUG21" s="85"/>
      <c r="EUH21" s="85"/>
      <c r="EUI21" s="85"/>
      <c r="EUJ21" s="85"/>
      <c r="EUK21" s="85"/>
      <c r="EUL21" s="85"/>
      <c r="EUM21" s="85"/>
      <c r="EUN21" s="85"/>
      <c r="EUO21" s="85"/>
      <c r="EUP21" s="85"/>
      <c r="EUQ21" s="85"/>
      <c r="EUR21" s="85"/>
      <c r="EUS21" s="85"/>
      <c r="EUT21" s="85"/>
      <c r="EUU21" s="85"/>
      <c r="EUV21" s="85"/>
      <c r="EUW21" s="85"/>
      <c r="EUX21" s="85"/>
      <c r="EUY21" s="85"/>
      <c r="EUZ21" s="85"/>
      <c r="EVA21" s="85"/>
      <c r="EVB21" s="85"/>
      <c r="EVC21" s="85"/>
      <c r="EVD21" s="85"/>
      <c r="EVE21" s="85"/>
      <c r="EVF21" s="85"/>
      <c r="EVG21" s="85"/>
      <c r="EVH21" s="85"/>
      <c r="EVI21" s="85"/>
      <c r="EVJ21" s="85"/>
      <c r="EVK21" s="85"/>
      <c r="EVL21" s="85"/>
      <c r="EVM21" s="85"/>
      <c r="EVN21" s="85"/>
      <c r="EVO21" s="85"/>
      <c r="EVP21" s="85"/>
      <c r="EVQ21" s="85"/>
      <c r="EVR21" s="85"/>
      <c r="EVS21" s="85"/>
      <c r="EVT21" s="85"/>
      <c r="EVU21" s="85"/>
      <c r="EVV21" s="85"/>
    </row>
    <row r="22" spans="1:34 3932:3977" s="36" customFormat="1" ht="18.75" customHeight="1">
      <c r="A22" s="52">
        <v>14</v>
      </c>
      <c r="B22" s="45" t="s">
        <v>114</v>
      </c>
      <c r="C22" s="148">
        <f>(835+3305.16)*3</f>
        <v>12420.48</v>
      </c>
      <c r="D22" s="148">
        <f t="shared" ref="D22:F22" si="11">(835+3305.16)*3</f>
        <v>12420.48</v>
      </c>
      <c r="E22" s="148">
        <f t="shared" si="11"/>
        <v>12420.48</v>
      </c>
      <c r="F22" s="148">
        <f t="shared" si="11"/>
        <v>12420.48</v>
      </c>
      <c r="G22" s="152">
        <f t="shared" si="5"/>
        <v>49681.919999999998</v>
      </c>
      <c r="H22" s="69">
        <f>G22/12</f>
        <v>4140.16</v>
      </c>
      <c r="I22" s="87">
        <f>I9</f>
        <v>23293.56</v>
      </c>
      <c r="J22" s="124">
        <f t="shared" si="6"/>
        <v>0.17773839636363009</v>
      </c>
      <c r="K22" s="133">
        <f t="shared" si="3"/>
        <v>5.6604003944134874E-3</v>
      </c>
      <c r="L22" s="39" t="s">
        <v>22</v>
      </c>
      <c r="M22" s="40"/>
      <c r="EUF22" s="85"/>
      <c r="EUG22" s="85"/>
      <c r="EUH22" s="85"/>
      <c r="EUI22" s="85"/>
      <c r="EUJ22" s="85"/>
      <c r="EUK22" s="85"/>
      <c r="EUL22" s="85"/>
      <c r="EUM22" s="85"/>
      <c r="EUN22" s="85"/>
      <c r="EUO22" s="85"/>
      <c r="EUP22" s="85"/>
      <c r="EUQ22" s="85"/>
      <c r="EUR22" s="85"/>
      <c r="EUS22" s="85"/>
      <c r="EUT22" s="85"/>
      <c r="EUU22" s="85"/>
      <c r="EUV22" s="85"/>
      <c r="EUW22" s="85"/>
      <c r="EUX22" s="85"/>
      <c r="EUY22" s="85"/>
      <c r="EUZ22" s="85"/>
      <c r="EVA22" s="85"/>
      <c r="EVB22" s="85"/>
      <c r="EVC22" s="85"/>
      <c r="EVD22" s="85"/>
      <c r="EVE22" s="85"/>
      <c r="EVF22" s="85"/>
      <c r="EVG22" s="85"/>
      <c r="EVH22" s="85"/>
      <c r="EVI22" s="85"/>
      <c r="EVJ22" s="85"/>
      <c r="EVK22" s="85"/>
      <c r="EVL22" s="85"/>
      <c r="EVM22" s="85"/>
      <c r="EVN22" s="85"/>
      <c r="EVO22" s="85"/>
      <c r="EVP22" s="85"/>
      <c r="EVQ22" s="85"/>
      <c r="EVR22" s="85"/>
      <c r="EVS22" s="85"/>
      <c r="EVT22" s="85"/>
      <c r="EVU22" s="85"/>
      <c r="EVV22" s="85"/>
    </row>
    <row r="23" spans="1:34 3932:3977" s="36" customFormat="1" ht="15.75">
      <c r="A23" s="49">
        <v>15</v>
      </c>
      <c r="B23" s="49" t="s">
        <v>24</v>
      </c>
      <c r="C23" s="150">
        <f>6000*3</f>
        <v>18000</v>
      </c>
      <c r="D23" s="150">
        <f t="shared" ref="D23:F23" si="12">6000*3</f>
        <v>18000</v>
      </c>
      <c r="E23" s="150">
        <f t="shared" si="12"/>
        <v>18000</v>
      </c>
      <c r="F23" s="150">
        <f t="shared" si="12"/>
        <v>18000</v>
      </c>
      <c r="G23" s="157">
        <f t="shared" ref="G23" si="13">SUM(C23:F23)</f>
        <v>72000</v>
      </c>
      <c r="H23" s="70">
        <f t="shared" ref="H23" si="14">G23/12</f>
        <v>6000</v>
      </c>
      <c r="I23" s="160">
        <f>I18</f>
        <v>23293.56</v>
      </c>
      <c r="J23" s="127">
        <f t="shared" ref="J23" si="15">H23/I23</f>
        <v>0.25758192393090623</v>
      </c>
      <c r="K23" s="133">
        <f t="shared" si="3"/>
        <v>8.2031618020755072E-3</v>
      </c>
      <c r="L23" s="89" t="s">
        <v>57</v>
      </c>
      <c r="M23" s="35"/>
      <c r="EUF23" s="85"/>
      <c r="EUG23" s="85"/>
      <c r="EUH23" s="85"/>
      <c r="EUI23" s="85"/>
      <c r="EUJ23" s="85"/>
      <c r="EUK23" s="85"/>
      <c r="EUL23" s="85"/>
      <c r="EUM23" s="85"/>
      <c r="EUN23" s="85"/>
      <c r="EUO23" s="85"/>
      <c r="EUP23" s="85"/>
      <c r="EUQ23" s="85"/>
      <c r="EUR23" s="85"/>
      <c r="EUS23" s="85"/>
      <c r="EUT23" s="85"/>
      <c r="EUU23" s="85"/>
      <c r="EUV23" s="85"/>
      <c r="EUW23" s="85"/>
      <c r="EUX23" s="85"/>
      <c r="EUY23" s="85"/>
      <c r="EUZ23" s="85"/>
      <c r="EVA23" s="85"/>
      <c r="EVB23" s="85"/>
      <c r="EVC23" s="85"/>
      <c r="EVD23" s="85"/>
      <c r="EVE23" s="85"/>
      <c r="EVF23" s="85"/>
      <c r="EVG23" s="85"/>
      <c r="EVH23" s="85"/>
      <c r="EVI23" s="85"/>
      <c r="EVJ23" s="85"/>
      <c r="EVK23" s="85"/>
      <c r="EVL23" s="85"/>
      <c r="EVM23" s="85"/>
      <c r="EVN23" s="85"/>
      <c r="EVO23" s="85"/>
      <c r="EVP23" s="85"/>
      <c r="EVQ23" s="85"/>
      <c r="EVR23" s="85"/>
      <c r="EVS23" s="85"/>
      <c r="EVT23" s="85"/>
      <c r="EVU23" s="85"/>
      <c r="EVV23" s="85"/>
    </row>
    <row r="24" spans="1:34 3932:3977" s="36" customFormat="1" ht="16.5" thickBot="1">
      <c r="A24" s="49">
        <v>16</v>
      </c>
      <c r="B24" s="49" t="s">
        <v>61</v>
      </c>
      <c r="C24" s="150">
        <f>14500*3</f>
        <v>43500</v>
      </c>
      <c r="D24" s="150">
        <f t="shared" ref="D24:F24" si="16">14500*3</f>
        <v>43500</v>
      </c>
      <c r="E24" s="150">
        <f t="shared" si="16"/>
        <v>43500</v>
      </c>
      <c r="F24" s="150">
        <f t="shared" si="16"/>
        <v>43500</v>
      </c>
      <c r="G24" s="157">
        <f t="shared" si="5"/>
        <v>174000</v>
      </c>
      <c r="H24" s="70">
        <f t="shared" si="9"/>
        <v>14500</v>
      </c>
      <c r="I24" s="160">
        <f>I19</f>
        <v>23293.56</v>
      </c>
      <c r="J24" s="127">
        <f t="shared" si="6"/>
        <v>0.62248964949968999</v>
      </c>
      <c r="K24" s="134">
        <f t="shared" si="3"/>
        <v>1.9824307688349137E-2</v>
      </c>
      <c r="L24" s="90" t="s">
        <v>62</v>
      </c>
      <c r="M24" s="35"/>
      <c r="EUF24" s="85"/>
      <c r="EUG24" s="85"/>
      <c r="EUH24" s="85"/>
      <c r="EUI24" s="85"/>
      <c r="EUJ24" s="85"/>
      <c r="EUK24" s="85"/>
      <c r="EUL24" s="85"/>
      <c r="EUM24" s="85"/>
      <c r="EUN24" s="85"/>
      <c r="EUO24" s="85"/>
      <c r="EUP24" s="85"/>
      <c r="EUQ24" s="85"/>
      <c r="EUR24" s="85"/>
      <c r="EUS24" s="85"/>
      <c r="EUT24" s="85"/>
      <c r="EUU24" s="85"/>
      <c r="EUV24" s="85"/>
      <c r="EUW24" s="85"/>
      <c r="EUX24" s="85"/>
      <c r="EUY24" s="85"/>
      <c r="EUZ24" s="85"/>
      <c r="EVA24" s="85"/>
      <c r="EVB24" s="85"/>
      <c r="EVC24" s="85"/>
      <c r="EVD24" s="85"/>
      <c r="EVE24" s="85"/>
      <c r="EVF24" s="85"/>
      <c r="EVG24" s="85"/>
      <c r="EVH24" s="85"/>
      <c r="EVI24" s="85"/>
      <c r="EVJ24" s="85"/>
      <c r="EVK24" s="85"/>
      <c r="EVL24" s="85"/>
      <c r="EVM24" s="85"/>
      <c r="EVN24" s="85"/>
      <c r="EVO24" s="85"/>
      <c r="EVP24" s="85"/>
      <c r="EVQ24" s="85"/>
      <c r="EVR24" s="85"/>
      <c r="EVS24" s="85"/>
      <c r="EVT24" s="85"/>
      <c r="EVU24" s="85"/>
      <c r="EVV24" s="85"/>
    </row>
    <row r="25" spans="1:34 3932:3977" ht="19.5" customHeight="1" thickBot="1">
      <c r="A25" s="190" t="s">
        <v>1</v>
      </c>
      <c r="B25" s="191"/>
      <c r="C25" s="8">
        <f>SUM(C9:C24)</f>
        <v>1684532.67</v>
      </c>
      <c r="D25" s="8">
        <f t="shared" ref="D25:H25" si="17">SUM(D9:D24)</f>
        <v>1684532.67</v>
      </c>
      <c r="E25" s="8">
        <f t="shared" si="17"/>
        <v>1684532.67</v>
      </c>
      <c r="F25" s="8">
        <f t="shared" si="17"/>
        <v>1684532.67</v>
      </c>
      <c r="G25" s="59">
        <f>SUM(G9:G24)</f>
        <v>6738130.6799999997</v>
      </c>
      <c r="H25" s="72">
        <f t="shared" si="17"/>
        <v>561510.89</v>
      </c>
      <c r="I25" s="19" t="s">
        <v>20</v>
      </c>
      <c r="J25" s="14">
        <f>SUM(J9:J24)</f>
        <v>24.105842559059244</v>
      </c>
      <c r="K25" s="135" t="s">
        <v>28</v>
      </c>
      <c r="L25" s="82"/>
      <c r="M25" s="83"/>
    </row>
    <row r="26" spans="1:34 3932:3977" ht="19.5" customHeight="1" thickBot="1">
      <c r="A26" s="184" t="s">
        <v>70</v>
      </c>
      <c r="B26" s="185"/>
      <c r="C26" s="185"/>
      <c r="D26" s="185"/>
      <c r="E26" s="185"/>
      <c r="F26" s="186"/>
      <c r="G26" s="100">
        <f>G35</f>
        <v>2038972.7999999998</v>
      </c>
      <c r="H26" s="101">
        <f>H35</f>
        <v>169914.4</v>
      </c>
      <c r="I26" s="102" t="s">
        <v>20</v>
      </c>
      <c r="J26" s="103">
        <f>J35</f>
        <v>7.2944796759275938</v>
      </c>
      <c r="K26" s="136">
        <f t="shared" si="3"/>
        <v>0.2323058859504297</v>
      </c>
      <c r="L26" s="28"/>
      <c r="M26" s="29"/>
    </row>
    <row r="27" spans="1:34 3932:3977" ht="48" customHeight="1">
      <c r="A27" s="53">
        <v>17</v>
      </c>
      <c r="B27" s="45" t="s">
        <v>56</v>
      </c>
      <c r="C27" s="148">
        <f>(139574.4+300)*3</f>
        <v>419623.19999999995</v>
      </c>
      <c r="D27" s="148">
        <f t="shared" ref="D27:F27" si="18">(139574.4+300)*3</f>
        <v>419623.19999999995</v>
      </c>
      <c r="E27" s="148">
        <f t="shared" si="18"/>
        <v>419623.19999999995</v>
      </c>
      <c r="F27" s="148">
        <f t="shared" si="18"/>
        <v>419623.19999999995</v>
      </c>
      <c r="G27" s="60">
        <f>SUM(C27:F27)</f>
        <v>1678492.7999999998</v>
      </c>
      <c r="H27" s="73">
        <f>G27/12</f>
        <v>139874.4</v>
      </c>
      <c r="I27" s="54">
        <f>I9</f>
        <v>23293.56</v>
      </c>
      <c r="J27" s="56">
        <f>H27/I27</f>
        <v>6.0048528434468578</v>
      </c>
      <c r="K27" s="137">
        <f t="shared" si="3"/>
        <v>0.19123538919470501</v>
      </c>
      <c r="L27" s="214" t="s">
        <v>23</v>
      </c>
      <c r="M27" s="215"/>
    </row>
    <row r="28" spans="1:34 3932:3977" ht="24.75" customHeight="1">
      <c r="A28" s="53">
        <v>18</v>
      </c>
      <c r="B28" s="46" t="s">
        <v>2</v>
      </c>
      <c r="C28" s="146">
        <f>15000*3</f>
        <v>45000</v>
      </c>
      <c r="D28" s="146">
        <f t="shared" ref="D28:F28" si="19">15000*3</f>
        <v>45000</v>
      </c>
      <c r="E28" s="146">
        <f t="shared" si="19"/>
        <v>45000</v>
      </c>
      <c r="F28" s="146">
        <f t="shared" si="19"/>
        <v>45000</v>
      </c>
      <c r="G28" s="149">
        <f t="shared" ref="G28:G33" si="20">SUM(C28:F28)</f>
        <v>180000</v>
      </c>
      <c r="H28" s="74">
        <f t="shared" si="9"/>
        <v>15000</v>
      </c>
      <c r="I28" s="54">
        <f>I9</f>
        <v>23293.56</v>
      </c>
      <c r="J28" s="57">
        <f t="shared" ref="J28:J33" si="21">H28/I28</f>
        <v>0.6439548098272655</v>
      </c>
      <c r="K28" s="133">
        <f t="shared" si="3"/>
        <v>2.0507904505188763E-2</v>
      </c>
      <c r="L28" s="28" t="s">
        <v>40</v>
      </c>
      <c r="M28" s="29"/>
    </row>
    <row r="29" spans="1:34 3932:3977" ht="18.75" customHeight="1">
      <c r="A29" s="53">
        <v>19</v>
      </c>
      <c r="B29" s="46" t="s">
        <v>51</v>
      </c>
      <c r="C29" s="146">
        <f>2170*3</f>
        <v>6510</v>
      </c>
      <c r="D29" s="146">
        <f t="shared" ref="D29:F29" si="22">2170*3</f>
        <v>6510</v>
      </c>
      <c r="E29" s="146">
        <f t="shared" si="22"/>
        <v>6510</v>
      </c>
      <c r="F29" s="146">
        <f t="shared" si="22"/>
        <v>6510</v>
      </c>
      <c r="G29" s="149">
        <f t="shared" si="20"/>
        <v>26040</v>
      </c>
      <c r="H29" s="74">
        <f t="shared" si="9"/>
        <v>2170</v>
      </c>
      <c r="I29" s="54">
        <f>I9</f>
        <v>23293.56</v>
      </c>
      <c r="J29" s="57">
        <f t="shared" si="21"/>
        <v>9.3158795821677742E-2</v>
      </c>
      <c r="K29" s="133">
        <f t="shared" si="3"/>
        <v>2.9668101850839745E-3</v>
      </c>
      <c r="L29" s="28"/>
      <c r="M29" s="29"/>
    </row>
    <row r="30" spans="1:34 3932:3977" ht="19.5" customHeight="1">
      <c r="A30" s="53">
        <v>20</v>
      </c>
      <c r="B30" s="46" t="s">
        <v>26</v>
      </c>
      <c r="C30" s="146">
        <f>2500*3</f>
        <v>7500</v>
      </c>
      <c r="D30" s="146">
        <f t="shared" ref="D30:F30" si="23">2500*3</f>
        <v>7500</v>
      </c>
      <c r="E30" s="146">
        <f t="shared" si="23"/>
        <v>7500</v>
      </c>
      <c r="F30" s="146">
        <f t="shared" si="23"/>
        <v>7500</v>
      </c>
      <c r="G30" s="149">
        <f t="shared" si="20"/>
        <v>30000</v>
      </c>
      <c r="H30" s="74">
        <f t="shared" si="9"/>
        <v>2500</v>
      </c>
      <c r="I30" s="54">
        <f>I9</f>
        <v>23293.56</v>
      </c>
      <c r="J30" s="57">
        <f t="shared" si="21"/>
        <v>0.10732580163787758</v>
      </c>
      <c r="K30" s="133">
        <f t="shared" si="3"/>
        <v>3.4179840841981274E-3</v>
      </c>
      <c r="L30" s="214"/>
      <c r="M30" s="215"/>
    </row>
    <row r="31" spans="1:34 3932:3977" ht="17.25" customHeight="1">
      <c r="A31" s="53">
        <v>21</v>
      </c>
      <c r="B31" s="46" t="s">
        <v>3</v>
      </c>
      <c r="C31" s="146">
        <f>4500*3</f>
        <v>13500</v>
      </c>
      <c r="D31" s="146">
        <f t="shared" ref="D31:F31" si="24">4500*3</f>
        <v>13500</v>
      </c>
      <c r="E31" s="146">
        <f t="shared" si="24"/>
        <v>13500</v>
      </c>
      <c r="F31" s="146">
        <f t="shared" si="24"/>
        <v>13500</v>
      </c>
      <c r="G31" s="149">
        <f t="shared" si="20"/>
        <v>54000</v>
      </c>
      <c r="H31" s="74">
        <f t="shared" si="9"/>
        <v>4500</v>
      </c>
      <c r="I31" s="54">
        <f>I9</f>
        <v>23293.56</v>
      </c>
      <c r="J31" s="57">
        <f t="shared" si="21"/>
        <v>0.19318644294817966</v>
      </c>
      <c r="K31" s="133">
        <f t="shared" si="3"/>
        <v>6.1523713515566295E-3</v>
      </c>
      <c r="L31" s="28"/>
      <c r="M31" s="29"/>
    </row>
    <row r="32" spans="1:34 3932:3977" ht="28.5" customHeight="1">
      <c r="A32" s="53">
        <v>22</v>
      </c>
      <c r="B32" s="46" t="s">
        <v>60</v>
      </c>
      <c r="C32" s="146">
        <f>(1000+2200+170)*3</f>
        <v>10110</v>
      </c>
      <c r="D32" s="146">
        <f t="shared" ref="D32:F32" si="25">(1000+2200+170)*3</f>
        <v>10110</v>
      </c>
      <c r="E32" s="146">
        <f t="shared" si="25"/>
        <v>10110</v>
      </c>
      <c r="F32" s="146">
        <f t="shared" si="25"/>
        <v>10110</v>
      </c>
      <c r="G32" s="149">
        <f t="shared" si="20"/>
        <v>40440</v>
      </c>
      <c r="H32" s="74">
        <f t="shared" si="9"/>
        <v>3370</v>
      </c>
      <c r="I32" s="54">
        <f>I9</f>
        <v>23293.56</v>
      </c>
      <c r="J32" s="57">
        <f t="shared" si="21"/>
        <v>0.144675180607859</v>
      </c>
      <c r="K32" s="170">
        <f>J32/$J$7</f>
        <v>4.6074425454990763E-3</v>
      </c>
      <c r="L32" s="28" t="s">
        <v>41</v>
      </c>
      <c r="M32" s="29"/>
    </row>
    <row r="33" spans="1:13 3932:3974" s="36" customFormat="1" ht="16.5" customHeight="1">
      <c r="A33" s="53">
        <v>23</v>
      </c>
      <c r="B33" s="49" t="s">
        <v>65</v>
      </c>
      <c r="C33" s="150">
        <f>(1000+1000)*3</f>
        <v>6000</v>
      </c>
      <c r="D33" s="150">
        <f t="shared" ref="D33:F33" si="26">(1000+1000)*3</f>
        <v>6000</v>
      </c>
      <c r="E33" s="150">
        <f t="shared" si="26"/>
        <v>6000</v>
      </c>
      <c r="F33" s="150">
        <f t="shared" si="26"/>
        <v>6000</v>
      </c>
      <c r="G33" s="149">
        <f t="shared" si="20"/>
        <v>24000</v>
      </c>
      <c r="H33" s="75">
        <f t="shared" si="9"/>
        <v>2000</v>
      </c>
      <c r="I33" s="54">
        <f>I9</f>
        <v>23293.56</v>
      </c>
      <c r="J33" s="55">
        <f t="shared" si="21"/>
        <v>8.5860641310302063E-2</v>
      </c>
      <c r="K33" s="133">
        <f t="shared" si="3"/>
        <v>2.7343872673585017E-3</v>
      </c>
      <c r="L33" s="39"/>
      <c r="M33" s="40"/>
      <c r="EUF33" s="85"/>
      <c r="EUG33" s="85"/>
      <c r="EUH33" s="85"/>
      <c r="EUI33" s="85"/>
      <c r="EUJ33" s="85"/>
      <c r="EUK33" s="85"/>
      <c r="EUL33" s="85"/>
      <c r="EUM33" s="85"/>
      <c r="EUN33" s="85"/>
      <c r="EUO33" s="85"/>
      <c r="EUP33" s="85"/>
      <c r="EUQ33" s="85"/>
      <c r="EUR33" s="85"/>
      <c r="EUS33" s="85"/>
      <c r="EUT33" s="85"/>
      <c r="EUU33" s="85"/>
      <c r="EUV33" s="85"/>
      <c r="EUW33" s="85"/>
      <c r="EUX33" s="85"/>
      <c r="EUY33" s="85"/>
      <c r="EUZ33" s="85"/>
      <c r="EVA33" s="85"/>
      <c r="EVB33" s="85"/>
      <c r="EVC33" s="85"/>
      <c r="EVD33" s="85"/>
      <c r="EVE33" s="85"/>
      <c r="EVF33" s="85"/>
      <c r="EVG33" s="85"/>
      <c r="EVH33" s="85"/>
      <c r="EVI33" s="85"/>
      <c r="EVJ33" s="85"/>
      <c r="EVK33" s="85"/>
      <c r="EVL33" s="85"/>
      <c r="EVM33" s="85"/>
      <c r="EVN33" s="85"/>
      <c r="EVO33" s="85"/>
      <c r="EVP33" s="85"/>
      <c r="EVQ33" s="85"/>
      <c r="EVR33" s="85"/>
      <c r="EVS33" s="85"/>
      <c r="EVT33" s="85"/>
      <c r="EVU33" s="85"/>
      <c r="EVV33" s="85"/>
    </row>
    <row r="34" spans="1:13 3932:3974" s="36" customFormat="1" ht="19.5" customHeight="1" thickBot="1">
      <c r="A34" s="53">
        <v>24</v>
      </c>
      <c r="B34" s="49" t="s">
        <v>25</v>
      </c>
      <c r="C34" s="150">
        <v>1500</v>
      </c>
      <c r="D34" s="150">
        <v>1500</v>
      </c>
      <c r="E34" s="150">
        <v>1500</v>
      </c>
      <c r="F34" s="150">
        <v>1500</v>
      </c>
      <c r="G34" s="149">
        <f t="shared" ref="G34" si="27">SUM(C34:F34)</f>
        <v>6000</v>
      </c>
      <c r="H34" s="75">
        <f t="shared" ref="H34" si="28">G34/12</f>
        <v>500</v>
      </c>
      <c r="I34" s="54">
        <f>I9</f>
        <v>23293.56</v>
      </c>
      <c r="J34" s="55">
        <f t="shared" ref="J34" si="29">H34/I34</f>
        <v>2.1465160327575516E-2</v>
      </c>
      <c r="K34" s="144">
        <f t="shared" ref="K34" si="30">J34/$J$7</f>
        <v>6.8359681683962542E-4</v>
      </c>
      <c r="L34" s="39"/>
      <c r="M34" s="40"/>
      <c r="EUF34" s="85"/>
      <c r="EUG34" s="85"/>
      <c r="EUH34" s="85"/>
      <c r="EUI34" s="85"/>
      <c r="EUJ34" s="85"/>
      <c r="EUK34" s="85"/>
      <c r="EUL34" s="85"/>
      <c r="EUM34" s="85"/>
      <c r="EUN34" s="85"/>
      <c r="EUO34" s="85"/>
      <c r="EUP34" s="85"/>
      <c r="EUQ34" s="85"/>
      <c r="EUR34" s="85"/>
      <c r="EUS34" s="85"/>
      <c r="EUT34" s="85"/>
      <c r="EUU34" s="85"/>
      <c r="EUV34" s="85"/>
      <c r="EUW34" s="85"/>
      <c r="EUX34" s="85"/>
      <c r="EUY34" s="85"/>
      <c r="EUZ34" s="85"/>
      <c r="EVA34" s="85"/>
      <c r="EVB34" s="85"/>
      <c r="EVC34" s="85"/>
      <c r="EVD34" s="85"/>
      <c r="EVE34" s="85"/>
      <c r="EVF34" s="85"/>
      <c r="EVG34" s="85"/>
      <c r="EVH34" s="85"/>
      <c r="EVI34" s="85"/>
      <c r="EVJ34" s="85"/>
      <c r="EVK34" s="85"/>
      <c r="EVL34" s="85"/>
      <c r="EVM34" s="85"/>
      <c r="EVN34" s="85"/>
      <c r="EVO34" s="85"/>
      <c r="EVP34" s="85"/>
      <c r="EVQ34" s="85"/>
      <c r="EVR34" s="85"/>
      <c r="EVS34" s="85"/>
      <c r="EVT34" s="85"/>
      <c r="EVU34" s="85"/>
      <c r="EVV34" s="85"/>
    </row>
    <row r="35" spans="1:13 3932:3974" ht="21" customHeight="1" thickBot="1">
      <c r="A35" s="190" t="s">
        <v>1</v>
      </c>
      <c r="B35" s="191"/>
      <c r="C35" s="8">
        <f>SUM(C27:C34)</f>
        <v>509743.19999999995</v>
      </c>
      <c r="D35" s="8">
        <f t="shared" ref="D35:H35" si="31">SUM(D27:D34)</f>
        <v>509743.19999999995</v>
      </c>
      <c r="E35" s="8">
        <f t="shared" si="31"/>
        <v>509743.19999999995</v>
      </c>
      <c r="F35" s="8">
        <f t="shared" si="31"/>
        <v>509743.19999999995</v>
      </c>
      <c r="G35" s="59">
        <f t="shared" si="31"/>
        <v>2038972.7999999998</v>
      </c>
      <c r="H35" s="72">
        <f t="shared" si="31"/>
        <v>169914.4</v>
      </c>
      <c r="I35" s="19" t="s">
        <v>20</v>
      </c>
      <c r="J35" s="14">
        <f>SUM(J27:J34)</f>
        <v>7.2944796759275938</v>
      </c>
      <c r="K35" s="135" t="s">
        <v>28</v>
      </c>
      <c r="L35" s="30"/>
      <c r="M35" s="31"/>
    </row>
    <row r="36" spans="1:13 3932:3974" ht="19.5" customHeight="1" thickBot="1">
      <c r="A36" s="251" t="s">
        <v>71</v>
      </c>
      <c r="B36" s="252"/>
      <c r="C36" s="252"/>
      <c r="D36" s="252"/>
      <c r="E36" s="252"/>
      <c r="F36" s="253"/>
      <c r="G36" s="104">
        <f>G37</f>
        <v>1560000</v>
      </c>
      <c r="H36" s="97">
        <f>H37</f>
        <v>130000</v>
      </c>
      <c r="I36" s="108" t="s">
        <v>20</v>
      </c>
      <c r="J36" s="99">
        <f>J37</f>
        <v>5.580941685169635</v>
      </c>
      <c r="K36" s="138">
        <f>J36/J36</f>
        <v>1</v>
      </c>
      <c r="L36" s="28"/>
      <c r="M36" s="29"/>
    </row>
    <row r="37" spans="1:13 3932:3974" ht="24.75" customHeight="1" thickBot="1">
      <c r="A37" s="53">
        <v>25</v>
      </c>
      <c r="B37" s="46" t="s">
        <v>43</v>
      </c>
      <c r="C37" s="146">
        <f>130000*3</f>
        <v>390000</v>
      </c>
      <c r="D37" s="146">
        <f t="shared" ref="D37:F37" si="32">130000*3</f>
        <v>390000</v>
      </c>
      <c r="E37" s="146">
        <f t="shared" si="32"/>
        <v>390000</v>
      </c>
      <c r="F37" s="146">
        <f t="shared" si="32"/>
        <v>390000</v>
      </c>
      <c r="G37" s="147">
        <f>SUM(C37:F37)</f>
        <v>1560000</v>
      </c>
      <c r="H37" s="74">
        <f>G37/12</f>
        <v>130000</v>
      </c>
      <c r="I37" s="58">
        <f>I9</f>
        <v>23293.56</v>
      </c>
      <c r="J37" s="57">
        <f>H37/I37</f>
        <v>5.580941685169635</v>
      </c>
      <c r="K37" s="135">
        <f>J37/J36</f>
        <v>1</v>
      </c>
      <c r="L37" s="39" t="s">
        <v>64</v>
      </c>
      <c r="M37" s="29"/>
    </row>
    <row r="38" spans="1:13 3932:3974" ht="19.5" customHeight="1" thickBot="1">
      <c r="A38" s="190" t="s">
        <v>1</v>
      </c>
      <c r="B38" s="191"/>
      <c r="C38" s="8">
        <f t="shared" ref="C38:H38" si="33">SUM(C37:C37)</f>
        <v>390000</v>
      </c>
      <c r="D38" s="8">
        <f t="shared" si="33"/>
        <v>390000</v>
      </c>
      <c r="E38" s="8">
        <f t="shared" si="33"/>
        <v>390000</v>
      </c>
      <c r="F38" s="8">
        <f t="shared" si="33"/>
        <v>390000</v>
      </c>
      <c r="G38" s="59">
        <f t="shared" si="33"/>
        <v>1560000</v>
      </c>
      <c r="H38" s="76">
        <f t="shared" si="33"/>
        <v>130000</v>
      </c>
      <c r="I38" s="14" t="s">
        <v>20</v>
      </c>
      <c r="J38" s="14">
        <f>SUM(J37:J37)</f>
        <v>5.580941685169635</v>
      </c>
      <c r="K38" s="135" t="s">
        <v>28</v>
      </c>
      <c r="L38" s="30"/>
      <c r="M38" s="31"/>
    </row>
    <row r="39" spans="1:13 3932:3974" ht="24.75" customHeight="1" thickBot="1">
      <c r="A39" s="248" t="s">
        <v>72</v>
      </c>
      <c r="B39" s="249"/>
      <c r="C39" s="249"/>
      <c r="D39" s="249"/>
      <c r="E39" s="249"/>
      <c r="F39" s="250"/>
      <c r="G39" s="109">
        <f>G41</f>
        <v>559131.84</v>
      </c>
      <c r="H39" s="97">
        <f>H41</f>
        <v>46594.32</v>
      </c>
      <c r="I39" s="98" t="s">
        <v>20</v>
      </c>
      <c r="J39" s="99">
        <f>J41</f>
        <v>2.0003090983087168</v>
      </c>
      <c r="K39" s="138">
        <f>J39/J39</f>
        <v>1</v>
      </c>
      <c r="L39" s="28"/>
      <c r="M39" s="29"/>
    </row>
    <row r="40" spans="1:13 3932:3974" ht="35.25" customHeight="1" thickBot="1">
      <c r="A40" s="53">
        <v>26</v>
      </c>
      <c r="B40" s="45" t="s">
        <v>73</v>
      </c>
      <c r="C40" s="96">
        <f>46594.32*3</f>
        <v>139782.96</v>
      </c>
      <c r="D40" s="96">
        <f t="shared" ref="D40:F40" si="34">46594.32*3</f>
        <v>139782.96</v>
      </c>
      <c r="E40" s="96">
        <f t="shared" si="34"/>
        <v>139782.96</v>
      </c>
      <c r="F40" s="96">
        <f t="shared" si="34"/>
        <v>139782.96</v>
      </c>
      <c r="G40" s="60">
        <f>SUM(C40:F40)</f>
        <v>559131.84</v>
      </c>
      <c r="H40" s="73">
        <f>G40/12</f>
        <v>46594.32</v>
      </c>
      <c r="I40" s="54">
        <f>I9</f>
        <v>23293.56</v>
      </c>
      <c r="J40" s="56">
        <f>H40/I40</f>
        <v>2.0003090983087168</v>
      </c>
      <c r="K40" s="135">
        <f>J40/J39</f>
        <v>1</v>
      </c>
      <c r="L40" s="28"/>
      <c r="M40" s="29"/>
    </row>
    <row r="41" spans="1:13 3932:3974" ht="19.5" customHeight="1" thickBot="1">
      <c r="A41" s="190" t="s">
        <v>1</v>
      </c>
      <c r="B41" s="191"/>
      <c r="C41" s="8">
        <f t="shared" ref="C41:H41" si="35">SUM(C40:C40)</f>
        <v>139782.96</v>
      </c>
      <c r="D41" s="8">
        <f t="shared" si="35"/>
        <v>139782.96</v>
      </c>
      <c r="E41" s="8">
        <f t="shared" si="35"/>
        <v>139782.96</v>
      </c>
      <c r="F41" s="8">
        <f t="shared" si="35"/>
        <v>139782.96</v>
      </c>
      <c r="G41" s="8">
        <f t="shared" si="35"/>
        <v>559131.84</v>
      </c>
      <c r="H41" s="72">
        <f t="shared" si="35"/>
        <v>46594.32</v>
      </c>
      <c r="I41" s="19" t="s">
        <v>20</v>
      </c>
      <c r="J41" s="14">
        <f>SUM(J40:J40)</f>
        <v>2.0003090983087168</v>
      </c>
      <c r="K41" s="135" t="s">
        <v>28</v>
      </c>
      <c r="L41" s="30"/>
      <c r="M41" s="31"/>
    </row>
    <row r="42" spans="1:13 3932:3974" ht="20.25" customHeight="1" thickBot="1">
      <c r="A42" s="241" t="s">
        <v>86</v>
      </c>
      <c r="B42" s="242"/>
      <c r="C42" s="242"/>
      <c r="D42" s="242"/>
      <c r="E42" s="242"/>
      <c r="F42" s="242"/>
      <c r="G42" s="110">
        <f>G7+G36+G39</f>
        <v>10896235.32</v>
      </c>
      <c r="H42" s="111">
        <f>H7+H36+H39</f>
        <v>908019.61</v>
      </c>
      <c r="I42" s="112" t="s">
        <v>20</v>
      </c>
      <c r="J42" s="112">
        <f>J7+J36+J39</f>
        <v>38.981573018465191</v>
      </c>
      <c r="K42" s="139" t="s">
        <v>28</v>
      </c>
      <c r="L42" s="30"/>
      <c r="M42" s="31"/>
    </row>
    <row r="43" spans="1:13 3932:3974" ht="16.5" thickBot="1">
      <c r="A43" s="21"/>
      <c r="B43" s="21"/>
      <c r="C43" s="21"/>
      <c r="D43" s="21"/>
      <c r="E43" s="21"/>
      <c r="F43" s="21"/>
      <c r="G43" s="61"/>
      <c r="H43" s="41"/>
      <c r="I43" s="22"/>
      <c r="J43" s="23"/>
      <c r="K43" s="140"/>
      <c r="L43" s="30"/>
      <c r="M43" s="31"/>
    </row>
    <row r="44" spans="1:13 3932:3974" ht="21.75" customHeight="1" thickBot="1">
      <c r="A44" s="254" t="s">
        <v>74</v>
      </c>
      <c r="B44" s="255"/>
      <c r="C44" s="255"/>
      <c r="D44" s="255"/>
      <c r="E44" s="255"/>
      <c r="F44" s="255"/>
      <c r="G44" s="113">
        <f>G49</f>
        <v>10984824.720000001</v>
      </c>
      <c r="H44" s="114">
        <f>H49</f>
        <v>915402.05999999994</v>
      </c>
      <c r="I44" s="115" t="s">
        <v>20</v>
      </c>
      <c r="J44" s="116" t="s">
        <v>20</v>
      </c>
      <c r="K44" s="129">
        <f>H44/H44</f>
        <v>1</v>
      </c>
      <c r="L44" s="28"/>
      <c r="M44" s="29"/>
    </row>
    <row r="45" spans="1:13 3932:3974" ht="41.25" customHeight="1">
      <c r="A45" s="25">
        <v>1</v>
      </c>
      <c r="B45" s="25" t="s">
        <v>75</v>
      </c>
      <c r="C45" s="26">
        <f>C25+C35</f>
        <v>2194275.87</v>
      </c>
      <c r="D45" s="26">
        <f>D25+D35</f>
        <v>2194275.87</v>
      </c>
      <c r="E45" s="26">
        <f>E25+E35</f>
        <v>2194275.87</v>
      </c>
      <c r="F45" s="26">
        <f>F25+F35</f>
        <v>2194275.87</v>
      </c>
      <c r="G45" s="62">
        <f>G7</f>
        <v>8777103.4800000004</v>
      </c>
      <c r="H45" s="73">
        <f>G45/12</f>
        <v>731425.29</v>
      </c>
      <c r="I45" s="17" t="s">
        <v>28</v>
      </c>
      <c r="J45" s="24" t="s">
        <v>28</v>
      </c>
      <c r="K45" s="130">
        <f>H45/H44</f>
        <v>0.79902080403882869</v>
      </c>
      <c r="L45" s="28"/>
      <c r="M45" s="29"/>
    </row>
    <row r="46" spans="1:13 3932:3974" ht="32.25" customHeight="1">
      <c r="A46" s="25">
        <v>2</v>
      </c>
      <c r="B46" s="25" t="s">
        <v>81</v>
      </c>
      <c r="C46" s="26">
        <f t="shared" ref="C46:H46" si="36">C38</f>
        <v>390000</v>
      </c>
      <c r="D46" s="26">
        <f t="shared" si="36"/>
        <v>390000</v>
      </c>
      <c r="E46" s="26">
        <f t="shared" si="36"/>
        <v>390000</v>
      </c>
      <c r="F46" s="26">
        <f t="shared" si="36"/>
        <v>390000</v>
      </c>
      <c r="G46" s="63">
        <f t="shared" si="36"/>
        <v>1560000</v>
      </c>
      <c r="H46" s="74">
        <f t="shared" si="36"/>
        <v>130000</v>
      </c>
      <c r="I46" s="17" t="s">
        <v>28</v>
      </c>
      <c r="J46" s="24" t="s">
        <v>28</v>
      </c>
      <c r="K46" s="130">
        <f t="shared" ref="K46:K48" si="37">H46/H45</f>
        <v>0.17773517237830264</v>
      </c>
      <c r="L46" s="28"/>
      <c r="M46" s="29"/>
    </row>
    <row r="47" spans="1:13 3932:3974" ht="26.25" customHeight="1">
      <c r="A47" s="25">
        <v>3</v>
      </c>
      <c r="B47" s="145" t="s">
        <v>84</v>
      </c>
      <c r="C47" s="4">
        <f>C41</f>
        <v>139782.96</v>
      </c>
      <c r="D47" s="4">
        <f t="shared" ref="D47:F47" si="38">D41</f>
        <v>139782.96</v>
      </c>
      <c r="E47" s="4">
        <f t="shared" si="38"/>
        <v>139782.96</v>
      </c>
      <c r="F47" s="4">
        <f t="shared" si="38"/>
        <v>139782.96</v>
      </c>
      <c r="G47" s="64">
        <f>SUM(C47:F47)</f>
        <v>559131.84</v>
      </c>
      <c r="H47" s="74">
        <f>G47/12</f>
        <v>46594.32</v>
      </c>
      <c r="I47" s="20" t="s">
        <v>20</v>
      </c>
      <c r="J47" s="16" t="s">
        <v>20</v>
      </c>
      <c r="K47" s="130">
        <f t="shared" si="37"/>
        <v>0.35841784615384614</v>
      </c>
      <c r="L47" s="28"/>
      <c r="M47" s="29"/>
    </row>
    <row r="48" spans="1:13 3932:3974" ht="29.25" customHeight="1" thickBot="1">
      <c r="A48" s="25">
        <v>4</v>
      </c>
      <c r="B48" s="2" t="s">
        <v>38</v>
      </c>
      <c r="C48" s="4">
        <f>7382.45*3</f>
        <v>22147.35</v>
      </c>
      <c r="D48" s="4">
        <f t="shared" ref="D48:F48" si="39">7382.45*3</f>
        <v>22147.35</v>
      </c>
      <c r="E48" s="4">
        <f t="shared" si="39"/>
        <v>22147.35</v>
      </c>
      <c r="F48" s="4">
        <f t="shared" si="39"/>
        <v>22147.35</v>
      </c>
      <c r="G48" s="64">
        <f>SUM(C48:F48)</f>
        <v>88589.4</v>
      </c>
      <c r="H48" s="74">
        <f>G48/12</f>
        <v>7382.45</v>
      </c>
      <c r="I48" s="18" t="s">
        <v>28</v>
      </c>
      <c r="J48" s="15" t="s">
        <v>28</v>
      </c>
      <c r="K48" s="130">
        <f t="shared" si="37"/>
        <v>0.15844098593991715</v>
      </c>
      <c r="L48" s="28"/>
      <c r="M48" s="29"/>
    </row>
    <row r="49" spans="1:13 3932:3974" ht="16.5" thickBot="1">
      <c r="A49" s="190" t="s">
        <v>1</v>
      </c>
      <c r="B49" s="191"/>
      <c r="C49" s="8">
        <f t="shared" ref="C49:H49" si="40">SUM(C45:C48)</f>
        <v>2746206.18</v>
      </c>
      <c r="D49" s="8">
        <f t="shared" si="40"/>
        <v>2746206.18</v>
      </c>
      <c r="E49" s="8">
        <f t="shared" si="40"/>
        <v>2746206.18</v>
      </c>
      <c r="F49" s="8">
        <f t="shared" si="40"/>
        <v>2746206.18</v>
      </c>
      <c r="G49" s="65">
        <f t="shared" si="40"/>
        <v>10984824.720000001</v>
      </c>
      <c r="H49" s="77">
        <f t="shared" si="40"/>
        <v>915402.05999999994</v>
      </c>
      <c r="I49" s="19" t="s">
        <v>20</v>
      </c>
      <c r="J49" s="14" t="s">
        <v>20</v>
      </c>
      <c r="K49" s="141" t="s">
        <v>20</v>
      </c>
      <c r="L49" s="30"/>
      <c r="M49" s="31"/>
    </row>
    <row r="50" spans="1:13 3932:3974" ht="20.25" customHeight="1" thickBot="1">
      <c r="A50" s="175" t="s">
        <v>83</v>
      </c>
      <c r="B50" s="176"/>
      <c r="C50" s="176"/>
      <c r="D50" s="176"/>
      <c r="E50" s="176"/>
      <c r="F50" s="176"/>
      <c r="G50" s="117">
        <f>G49</f>
        <v>10984824.720000001</v>
      </c>
      <c r="H50" s="118">
        <f>H49</f>
        <v>915402.05999999994</v>
      </c>
      <c r="I50" s="119" t="s">
        <v>27</v>
      </c>
      <c r="J50" s="120" t="s">
        <v>27</v>
      </c>
      <c r="K50" s="142" t="s">
        <v>27</v>
      </c>
      <c r="L50" s="30"/>
      <c r="M50" s="31"/>
    </row>
    <row r="51" spans="1:13 3932:3974" ht="51.75" customHeight="1">
      <c r="A51" s="247" t="s">
        <v>87</v>
      </c>
      <c r="B51" s="247"/>
      <c r="C51" s="247"/>
      <c r="D51" s="247"/>
      <c r="E51" s="247"/>
      <c r="F51" s="247"/>
      <c r="G51" s="247"/>
      <c r="H51" s="247"/>
      <c r="I51" s="247"/>
      <c r="J51" s="33"/>
      <c r="K51" s="131"/>
    </row>
    <row r="52" spans="1:13 3932:3974">
      <c r="A52" s="246" t="s">
        <v>34</v>
      </c>
      <c r="B52" s="246"/>
    </row>
    <row r="53" spans="1:13 3932:3974">
      <c r="B53" s="256" t="s">
        <v>85</v>
      </c>
      <c r="C53" s="256"/>
      <c r="D53" s="256"/>
      <c r="E53" s="256"/>
      <c r="F53" s="256"/>
    </row>
    <row r="54" spans="1:13 3932:3974">
      <c r="B54" s="256" t="s">
        <v>33</v>
      </c>
      <c r="C54" s="256"/>
      <c r="D54" s="256"/>
      <c r="E54" s="256"/>
      <c r="F54" s="256"/>
      <c r="G54" s="256"/>
    </row>
    <row r="55" spans="1:13 3932:3974">
      <c r="B55" s="9" t="s">
        <v>77</v>
      </c>
    </row>
    <row r="56" spans="1:13 3932:3974">
      <c r="B56" s="9" t="s">
        <v>78</v>
      </c>
    </row>
    <row r="57" spans="1:13 3932:3974">
      <c r="B57" s="9" t="s">
        <v>79</v>
      </c>
    </row>
    <row r="58" spans="1:13 3932:3974" s="163" customFormat="1" ht="60.6" customHeight="1">
      <c r="A58" s="266" t="s">
        <v>104</v>
      </c>
      <c r="B58" s="258"/>
      <c r="C58" s="258"/>
      <c r="D58" s="258"/>
      <c r="E58" s="258"/>
      <c r="F58" s="258"/>
      <c r="G58" s="258"/>
      <c r="H58" s="258"/>
      <c r="I58" s="258"/>
      <c r="J58" s="258"/>
      <c r="L58" s="164"/>
      <c r="M58" s="164"/>
      <c r="EUF58" s="165"/>
      <c r="EUG58" s="165"/>
      <c r="EUH58" s="165"/>
      <c r="EUI58" s="165"/>
      <c r="EUJ58" s="165"/>
      <c r="EUK58" s="165"/>
      <c r="EUL58" s="165"/>
      <c r="EUM58" s="165"/>
      <c r="EUN58" s="165"/>
      <c r="EUO58" s="165"/>
      <c r="EUP58" s="165"/>
      <c r="EUQ58" s="165"/>
      <c r="EUR58" s="165"/>
      <c r="EUS58" s="165"/>
      <c r="EUT58" s="165"/>
      <c r="EUU58" s="165"/>
      <c r="EUV58" s="165"/>
      <c r="EUW58" s="165"/>
      <c r="EUX58" s="165"/>
      <c r="EUY58" s="165"/>
      <c r="EUZ58" s="165"/>
      <c r="EVA58" s="165"/>
      <c r="EVB58" s="165"/>
      <c r="EVC58" s="165"/>
      <c r="EVD58" s="165"/>
      <c r="EVE58" s="165"/>
      <c r="EVF58" s="165"/>
      <c r="EVG58" s="165"/>
      <c r="EVH58" s="165"/>
      <c r="EVI58" s="165"/>
      <c r="EVJ58" s="165"/>
      <c r="EVK58" s="165"/>
      <c r="EVL58" s="165"/>
      <c r="EVM58" s="165"/>
      <c r="EVN58" s="165"/>
      <c r="EVO58" s="165"/>
      <c r="EVP58" s="165"/>
      <c r="EVQ58" s="165"/>
      <c r="EVR58" s="165"/>
      <c r="EVS58" s="165"/>
      <c r="EVT58" s="165"/>
      <c r="EVU58" s="165"/>
      <c r="EVV58" s="165"/>
    </row>
    <row r="59" spans="1:13 3932:3974" s="163" customFormat="1" ht="40.15" customHeight="1">
      <c r="A59" s="257" t="s">
        <v>115</v>
      </c>
      <c r="B59" s="258"/>
      <c r="C59" s="258"/>
      <c r="D59" s="258"/>
      <c r="E59" s="258"/>
      <c r="F59" s="258"/>
      <c r="G59" s="258"/>
      <c r="H59" s="258"/>
      <c r="I59" s="258"/>
      <c r="J59" s="258"/>
      <c r="L59" s="164"/>
      <c r="M59" s="164"/>
      <c r="EUF59" s="165"/>
      <c r="EUG59" s="165"/>
      <c r="EUH59" s="165"/>
      <c r="EUI59" s="165"/>
      <c r="EUJ59" s="165"/>
      <c r="EUK59" s="165"/>
      <c r="EUL59" s="165"/>
      <c r="EUM59" s="165"/>
      <c r="EUN59" s="165"/>
      <c r="EUO59" s="165"/>
      <c r="EUP59" s="165"/>
      <c r="EUQ59" s="165"/>
      <c r="EUR59" s="165"/>
      <c r="EUS59" s="165"/>
      <c r="EUT59" s="165"/>
      <c r="EUU59" s="165"/>
      <c r="EUV59" s="165"/>
      <c r="EUW59" s="165"/>
      <c r="EUX59" s="165"/>
      <c r="EUY59" s="165"/>
      <c r="EUZ59" s="165"/>
      <c r="EVA59" s="165"/>
      <c r="EVB59" s="165"/>
      <c r="EVC59" s="165"/>
      <c r="EVD59" s="165"/>
      <c r="EVE59" s="165"/>
      <c r="EVF59" s="165"/>
      <c r="EVG59" s="165"/>
      <c r="EVH59" s="165"/>
      <c r="EVI59" s="165"/>
      <c r="EVJ59" s="165"/>
      <c r="EVK59" s="165"/>
      <c r="EVL59" s="165"/>
      <c r="EVM59" s="165"/>
      <c r="EVN59" s="165"/>
      <c r="EVO59" s="165"/>
      <c r="EVP59" s="165"/>
      <c r="EVQ59" s="165"/>
      <c r="EVR59" s="165"/>
      <c r="EVS59" s="165"/>
      <c r="EVT59" s="165"/>
      <c r="EVU59" s="165"/>
      <c r="EVV59" s="165"/>
    </row>
    <row r="60" spans="1:13 3932:3974" s="163" customFormat="1" ht="25.9" customHeight="1">
      <c r="A60" s="257" t="s">
        <v>105</v>
      </c>
      <c r="B60" s="258"/>
      <c r="C60" s="258"/>
      <c r="D60" s="258"/>
      <c r="E60" s="258"/>
      <c r="F60" s="258"/>
      <c r="G60" s="258"/>
      <c r="H60" s="258"/>
      <c r="I60" s="258"/>
      <c r="J60" s="258"/>
      <c r="L60" s="164"/>
      <c r="M60" s="164"/>
      <c r="EUF60" s="165"/>
      <c r="EUG60" s="165"/>
      <c r="EUH60" s="165"/>
      <c r="EUI60" s="165"/>
      <c r="EUJ60" s="165"/>
      <c r="EUK60" s="165"/>
      <c r="EUL60" s="165"/>
      <c r="EUM60" s="165"/>
      <c r="EUN60" s="165"/>
      <c r="EUO60" s="165"/>
      <c r="EUP60" s="165"/>
      <c r="EUQ60" s="165"/>
      <c r="EUR60" s="165"/>
      <c r="EUS60" s="165"/>
      <c r="EUT60" s="165"/>
      <c r="EUU60" s="165"/>
      <c r="EUV60" s="165"/>
      <c r="EUW60" s="165"/>
      <c r="EUX60" s="165"/>
      <c r="EUY60" s="165"/>
      <c r="EUZ60" s="165"/>
      <c r="EVA60" s="165"/>
      <c r="EVB60" s="165"/>
      <c r="EVC60" s="165"/>
      <c r="EVD60" s="165"/>
      <c r="EVE60" s="165"/>
      <c r="EVF60" s="165"/>
      <c r="EVG60" s="165"/>
      <c r="EVH60" s="165"/>
      <c r="EVI60" s="165"/>
      <c r="EVJ60" s="165"/>
      <c r="EVK60" s="165"/>
      <c r="EVL60" s="165"/>
      <c r="EVM60" s="165"/>
      <c r="EVN60" s="165"/>
      <c r="EVO60" s="165"/>
      <c r="EVP60" s="165"/>
      <c r="EVQ60" s="165"/>
      <c r="EVR60" s="165"/>
      <c r="EVS60" s="165"/>
      <c r="EVT60" s="165"/>
      <c r="EVU60" s="165"/>
      <c r="EVV60" s="165"/>
    </row>
    <row r="61" spans="1:13 3932:3974" s="163" customFormat="1" ht="33" customHeight="1">
      <c r="A61" s="257" t="s">
        <v>66</v>
      </c>
      <c r="B61" s="257"/>
      <c r="C61" s="257"/>
      <c r="D61" s="257"/>
      <c r="E61" s="257"/>
      <c r="F61" s="257"/>
      <c r="G61" s="257"/>
      <c r="H61" s="257"/>
      <c r="I61" s="257"/>
      <c r="J61" s="257"/>
      <c r="K61" s="166"/>
      <c r="L61" s="164"/>
      <c r="M61" s="164"/>
      <c r="EUF61" s="165"/>
      <c r="EUG61" s="165"/>
      <c r="EUH61" s="165"/>
      <c r="EUI61" s="165"/>
      <c r="EUJ61" s="165"/>
      <c r="EUK61" s="165"/>
      <c r="EUL61" s="165"/>
      <c r="EUM61" s="165"/>
      <c r="EUN61" s="165"/>
      <c r="EUO61" s="165"/>
      <c r="EUP61" s="165"/>
      <c r="EUQ61" s="165"/>
      <c r="EUR61" s="165"/>
      <c r="EUS61" s="165"/>
      <c r="EUT61" s="165"/>
      <c r="EUU61" s="165"/>
      <c r="EUV61" s="165"/>
      <c r="EUW61" s="165"/>
      <c r="EUX61" s="165"/>
      <c r="EUY61" s="165"/>
      <c r="EUZ61" s="165"/>
      <c r="EVA61" s="165"/>
      <c r="EVB61" s="165"/>
      <c r="EVC61" s="165"/>
      <c r="EVD61" s="165"/>
      <c r="EVE61" s="165"/>
      <c r="EVF61" s="165"/>
      <c r="EVG61" s="165"/>
      <c r="EVH61" s="165"/>
      <c r="EVI61" s="165"/>
      <c r="EVJ61" s="165"/>
      <c r="EVK61" s="165"/>
      <c r="EVL61" s="165"/>
      <c r="EVM61" s="165"/>
      <c r="EVN61" s="165"/>
      <c r="EVO61" s="165"/>
      <c r="EVP61" s="165"/>
      <c r="EVQ61" s="165"/>
      <c r="EVR61" s="165"/>
      <c r="EVS61" s="165"/>
      <c r="EVT61" s="165"/>
      <c r="EVU61" s="165"/>
      <c r="EVV61" s="165"/>
    </row>
    <row r="62" spans="1:13 3932:3974" s="163" customFormat="1" ht="15">
      <c r="A62" s="260" t="s">
        <v>31</v>
      </c>
      <c r="B62" s="260"/>
      <c r="C62" s="166"/>
      <c r="D62" s="166"/>
      <c r="E62" s="166"/>
      <c r="F62" s="166"/>
      <c r="G62" s="166"/>
      <c r="H62" s="166"/>
      <c r="I62" s="167"/>
      <c r="J62" s="166"/>
      <c r="K62" s="166"/>
      <c r="L62" s="164"/>
      <c r="M62" s="164"/>
      <c r="EUF62" s="165"/>
      <c r="EUG62" s="165"/>
      <c r="EUH62" s="165"/>
      <c r="EUI62" s="165"/>
      <c r="EUJ62" s="165"/>
      <c r="EUK62" s="165"/>
      <c r="EUL62" s="165"/>
      <c r="EUM62" s="165"/>
      <c r="EUN62" s="165"/>
      <c r="EUO62" s="165"/>
      <c r="EUP62" s="165"/>
      <c r="EUQ62" s="165"/>
      <c r="EUR62" s="165"/>
      <c r="EUS62" s="165"/>
      <c r="EUT62" s="165"/>
      <c r="EUU62" s="165"/>
      <c r="EUV62" s="165"/>
      <c r="EUW62" s="165"/>
      <c r="EUX62" s="165"/>
      <c r="EUY62" s="165"/>
      <c r="EUZ62" s="165"/>
      <c r="EVA62" s="165"/>
      <c r="EVB62" s="165"/>
      <c r="EVC62" s="165"/>
      <c r="EVD62" s="165"/>
      <c r="EVE62" s="165"/>
      <c r="EVF62" s="165"/>
      <c r="EVG62" s="165"/>
      <c r="EVH62" s="165"/>
      <c r="EVI62" s="165"/>
      <c r="EVJ62" s="165"/>
      <c r="EVK62" s="165"/>
      <c r="EVL62" s="165"/>
      <c r="EVM62" s="165"/>
      <c r="EVN62" s="165"/>
      <c r="EVO62" s="165"/>
      <c r="EVP62" s="165"/>
      <c r="EVQ62" s="165"/>
      <c r="EVR62" s="165"/>
      <c r="EVS62" s="165"/>
      <c r="EVT62" s="165"/>
      <c r="EVU62" s="165"/>
      <c r="EVV62" s="165"/>
    </row>
    <row r="63" spans="1:13 3932:3974" s="163" customFormat="1" ht="18.75" customHeight="1" thickBot="1">
      <c r="B63" s="168" t="s">
        <v>29</v>
      </c>
      <c r="C63" s="169"/>
      <c r="F63" s="165"/>
      <c r="G63" s="171"/>
      <c r="H63" s="171"/>
      <c r="I63" s="167"/>
      <c r="J63" s="166"/>
      <c r="L63" s="164"/>
      <c r="M63" s="164"/>
      <c r="EUF63" s="165"/>
      <c r="EUG63" s="165"/>
      <c r="EUH63" s="165"/>
      <c r="EUI63" s="165"/>
      <c r="EUJ63" s="165"/>
      <c r="EUK63" s="165"/>
      <c r="EUL63" s="165"/>
      <c r="EUM63" s="165"/>
      <c r="EUN63" s="165"/>
      <c r="EUO63" s="165"/>
      <c r="EUP63" s="165"/>
      <c r="EUQ63" s="165"/>
      <c r="EUR63" s="165"/>
      <c r="EUS63" s="165"/>
      <c r="EUT63" s="165"/>
      <c r="EUU63" s="165"/>
      <c r="EUV63" s="165"/>
      <c r="EUW63" s="165"/>
      <c r="EUX63" s="165"/>
      <c r="EUY63" s="165"/>
      <c r="EUZ63" s="165"/>
      <c r="EVA63" s="165"/>
      <c r="EVB63" s="165"/>
      <c r="EVC63" s="165"/>
      <c r="EVD63" s="165"/>
      <c r="EVE63" s="165"/>
      <c r="EVF63" s="165"/>
      <c r="EVG63" s="165"/>
      <c r="EVH63" s="165"/>
      <c r="EVI63" s="165"/>
      <c r="EVJ63" s="165"/>
      <c r="EVK63" s="165"/>
      <c r="EVL63" s="165"/>
      <c r="EVM63" s="165"/>
      <c r="EVN63" s="165"/>
      <c r="EVO63" s="165"/>
      <c r="EVP63" s="165"/>
      <c r="EVQ63" s="165"/>
      <c r="EVR63" s="165"/>
      <c r="EVS63" s="165"/>
      <c r="EVT63" s="165"/>
      <c r="EVU63" s="165"/>
      <c r="EVV63" s="165"/>
    </row>
    <row r="64" spans="1:13 3932:3974">
      <c r="B64" s="179" t="s">
        <v>88</v>
      </c>
      <c r="C64" s="180"/>
      <c r="D64" s="180"/>
      <c r="E64" s="181"/>
      <c r="F64" s="174"/>
      <c r="G64" s="174"/>
      <c r="H64" s="174"/>
    </row>
    <row r="65" spans="2:8" ht="38.25" customHeight="1">
      <c r="B65" s="261" t="s">
        <v>32</v>
      </c>
      <c r="C65" s="177" t="s">
        <v>99</v>
      </c>
      <c r="D65" s="177"/>
      <c r="E65" s="178"/>
      <c r="F65" s="259"/>
      <c r="G65" s="259"/>
      <c r="H65" s="259"/>
    </row>
    <row r="66" spans="2:8" ht="12.75" customHeight="1">
      <c r="B66" s="262"/>
      <c r="C66" s="264" t="s">
        <v>30</v>
      </c>
      <c r="D66" s="264"/>
      <c r="E66" s="265"/>
      <c r="F66" s="259"/>
      <c r="G66" s="259"/>
      <c r="H66" s="259"/>
    </row>
    <row r="67" spans="2:8" ht="12.75" customHeight="1">
      <c r="B67" s="262"/>
      <c r="C67" s="264" t="s">
        <v>90</v>
      </c>
      <c r="D67" s="264"/>
      <c r="E67" s="265"/>
      <c r="F67" s="259"/>
      <c r="G67" s="259"/>
      <c r="H67" s="259"/>
    </row>
    <row r="68" spans="2:8" ht="12.75" customHeight="1">
      <c r="B68" s="263"/>
      <c r="C68" s="264" t="s">
        <v>91</v>
      </c>
      <c r="D68" s="264"/>
      <c r="E68" s="265"/>
      <c r="F68" s="259"/>
      <c r="G68" s="259"/>
      <c r="H68" s="259"/>
    </row>
    <row r="69" spans="2:8">
      <c r="B69" s="243" t="s">
        <v>89</v>
      </c>
      <c r="C69" s="244"/>
      <c r="D69" s="244"/>
      <c r="E69" s="245"/>
      <c r="F69" s="174"/>
      <c r="G69" s="174"/>
      <c r="H69" s="174"/>
    </row>
    <row r="70" spans="2:8">
      <c r="B70" s="66" t="s">
        <v>48</v>
      </c>
      <c r="C70" s="238" t="s">
        <v>92</v>
      </c>
      <c r="D70" s="239"/>
      <c r="E70" s="240"/>
      <c r="F70" s="174"/>
      <c r="G70" s="174"/>
      <c r="H70" s="174"/>
    </row>
    <row r="71" spans="2:8">
      <c r="B71" s="66" t="s">
        <v>47</v>
      </c>
      <c r="C71" s="235" t="s">
        <v>92</v>
      </c>
      <c r="D71" s="236"/>
      <c r="E71" s="237"/>
      <c r="F71" s="174"/>
      <c r="G71" s="174"/>
      <c r="H71" s="174"/>
    </row>
    <row r="72" spans="2:8">
      <c r="B72" s="66" t="s">
        <v>49</v>
      </c>
      <c r="C72" s="238" t="s">
        <v>93</v>
      </c>
      <c r="D72" s="239"/>
      <c r="E72" s="240"/>
      <c r="F72" s="174"/>
      <c r="G72" s="174"/>
      <c r="H72" s="174"/>
    </row>
    <row r="73" spans="2:8">
      <c r="B73" s="243" t="s">
        <v>108</v>
      </c>
      <c r="C73" s="244"/>
      <c r="D73" s="244"/>
      <c r="E73" s="245"/>
      <c r="F73" s="174"/>
      <c r="G73" s="174"/>
      <c r="H73" s="174"/>
    </row>
    <row r="74" spans="2:8" ht="12.75" customHeight="1">
      <c r="B74" s="66" t="s">
        <v>45</v>
      </c>
      <c r="C74" s="238" t="s">
        <v>94</v>
      </c>
      <c r="D74" s="239"/>
      <c r="E74" s="240"/>
      <c r="F74" s="21"/>
      <c r="G74" s="172"/>
      <c r="H74" s="172"/>
    </row>
    <row r="75" spans="2:8" ht="13.5" customHeight="1" thickBot="1">
      <c r="B75" s="67" t="s">
        <v>46</v>
      </c>
      <c r="C75" s="269" t="s">
        <v>94</v>
      </c>
      <c r="D75" s="270"/>
      <c r="E75" s="271"/>
      <c r="F75" s="21"/>
      <c r="G75" s="172"/>
      <c r="H75" s="172"/>
    </row>
    <row r="76" spans="2:8">
      <c r="B76" s="179" t="s">
        <v>106</v>
      </c>
      <c r="C76" s="180"/>
      <c r="D76" s="180"/>
      <c r="E76" s="181"/>
      <c r="F76" s="21"/>
      <c r="G76" s="172"/>
      <c r="H76" s="172"/>
    </row>
    <row r="77" spans="2:8">
      <c r="B77" s="261" t="s">
        <v>32</v>
      </c>
      <c r="C77" s="177" t="s">
        <v>109</v>
      </c>
      <c r="D77" s="177"/>
      <c r="E77" s="178"/>
      <c r="F77" s="21"/>
      <c r="G77" s="172"/>
      <c r="H77" s="172"/>
    </row>
    <row r="78" spans="2:8">
      <c r="B78" s="262"/>
      <c r="C78" s="264" t="s">
        <v>30</v>
      </c>
      <c r="D78" s="264"/>
      <c r="E78" s="265"/>
    </row>
    <row r="79" spans="2:8">
      <c r="B79" s="262"/>
      <c r="C79" s="264" t="s">
        <v>110</v>
      </c>
      <c r="D79" s="264"/>
      <c r="E79" s="265"/>
    </row>
    <row r="80" spans="2:8">
      <c r="B80" s="263"/>
      <c r="C80" s="264" t="s">
        <v>111</v>
      </c>
      <c r="D80" s="264"/>
      <c r="E80" s="265"/>
    </row>
    <row r="81" spans="1:13 3932:3974">
      <c r="B81" s="243" t="s">
        <v>95</v>
      </c>
      <c r="C81" s="244"/>
      <c r="D81" s="244"/>
      <c r="E81" s="245"/>
    </row>
    <row r="82" spans="1:13 3932:3974">
      <c r="B82" s="66" t="s">
        <v>48</v>
      </c>
      <c r="C82" s="238" t="s">
        <v>97</v>
      </c>
      <c r="D82" s="239"/>
      <c r="E82" s="240"/>
    </row>
    <row r="83" spans="1:13 3932:3974">
      <c r="B83" s="66" t="s">
        <v>47</v>
      </c>
      <c r="C83" s="235" t="s">
        <v>97</v>
      </c>
      <c r="D83" s="236"/>
      <c r="E83" s="237"/>
    </row>
    <row r="84" spans="1:13 3932:3974">
      <c r="B84" s="66" t="s">
        <v>49</v>
      </c>
      <c r="C84" s="238" t="s">
        <v>96</v>
      </c>
      <c r="D84" s="239"/>
      <c r="E84" s="240"/>
    </row>
    <row r="85" spans="1:13 3932:3974">
      <c r="B85" s="243" t="s">
        <v>100</v>
      </c>
      <c r="C85" s="244"/>
      <c r="D85" s="244"/>
      <c r="E85" s="245"/>
    </row>
    <row r="86" spans="1:13 3932:3974">
      <c r="B86" s="66" t="s">
        <v>45</v>
      </c>
      <c r="C86" s="238" t="s">
        <v>101</v>
      </c>
      <c r="D86" s="239"/>
      <c r="E86" s="240"/>
    </row>
    <row r="87" spans="1:13 3932:3974" ht="13.5" thickBot="1">
      <c r="B87" s="67" t="s">
        <v>46</v>
      </c>
      <c r="C87" s="269" t="s">
        <v>98</v>
      </c>
      <c r="D87" s="270"/>
      <c r="E87" s="271"/>
    </row>
    <row r="88" spans="1:13 3932:3974" ht="92.45" customHeight="1">
      <c r="A88" s="268" t="s">
        <v>107</v>
      </c>
      <c r="B88" s="268"/>
      <c r="C88" s="268"/>
      <c r="D88" s="268"/>
      <c r="E88" s="268"/>
      <c r="F88" s="268"/>
      <c r="G88" s="268"/>
      <c r="H88" s="268"/>
    </row>
    <row r="89" spans="1:13 3932:3974" ht="90.75" customHeight="1">
      <c r="A89" s="272" t="s">
        <v>36</v>
      </c>
      <c r="B89" s="272"/>
      <c r="C89" s="272"/>
      <c r="D89" s="272"/>
      <c r="E89" s="272"/>
      <c r="F89" s="272"/>
      <c r="G89" s="272"/>
      <c r="H89" s="272"/>
      <c r="I89" s="272"/>
      <c r="J89" s="272"/>
      <c r="K89" s="93"/>
      <c r="L89" s="32"/>
      <c r="M89" s="32"/>
    </row>
    <row r="90" spans="1:13 3932:3974" ht="12.75" customHeight="1">
      <c r="A90" s="11" t="s">
        <v>39</v>
      </c>
    </row>
    <row r="91" spans="1:13 3932:3974" ht="19.5" customHeight="1">
      <c r="A91" s="9" t="s">
        <v>112</v>
      </c>
    </row>
    <row r="92" spans="1:13 3932:3974" ht="19.5" customHeight="1">
      <c r="A92" s="9" t="s">
        <v>103</v>
      </c>
    </row>
    <row r="93" spans="1:13 3932:3974" ht="50.25" customHeight="1">
      <c r="A93" s="273" t="s">
        <v>76</v>
      </c>
      <c r="B93" s="273"/>
      <c r="C93" s="273"/>
      <c r="D93" s="273"/>
      <c r="E93" s="273"/>
      <c r="F93" s="273"/>
      <c r="G93" s="273"/>
      <c r="H93" s="273"/>
      <c r="K93" s="173"/>
    </row>
    <row r="94" spans="1:13 3932:3974" ht="19.5" customHeight="1">
      <c r="A94" s="9" t="s">
        <v>67</v>
      </c>
    </row>
    <row r="95" spans="1:13 3932:3974" s="36" customFormat="1" ht="46.5" customHeight="1">
      <c r="A95" s="234" t="s">
        <v>82</v>
      </c>
      <c r="B95" s="234"/>
      <c r="C95" s="234"/>
      <c r="D95" s="234"/>
      <c r="E95" s="234"/>
      <c r="F95" s="234"/>
      <c r="G95" s="234"/>
      <c r="H95" s="234"/>
      <c r="I95" s="234"/>
      <c r="J95" s="234"/>
      <c r="K95" s="143"/>
      <c r="L95" s="86"/>
      <c r="M95" s="86"/>
      <c r="EUF95" s="85"/>
      <c r="EUG95" s="85"/>
      <c r="EUH95" s="85"/>
      <c r="EUI95" s="85"/>
      <c r="EUJ95" s="85"/>
      <c r="EUK95" s="85"/>
      <c r="EUL95" s="85"/>
      <c r="EUM95" s="85"/>
      <c r="EUN95" s="85"/>
      <c r="EUO95" s="85"/>
      <c r="EUP95" s="85"/>
      <c r="EUQ95" s="85"/>
      <c r="EUR95" s="85"/>
      <c r="EUS95" s="85"/>
      <c r="EUT95" s="85"/>
      <c r="EUU95" s="85"/>
      <c r="EUV95" s="85"/>
      <c r="EUW95" s="85"/>
      <c r="EUX95" s="85"/>
      <c r="EUY95" s="85"/>
      <c r="EUZ95" s="85"/>
      <c r="EVA95" s="85"/>
      <c r="EVB95" s="85"/>
      <c r="EVC95" s="85"/>
      <c r="EVD95" s="85"/>
      <c r="EVE95" s="85"/>
      <c r="EVF95" s="85"/>
      <c r="EVG95" s="85"/>
      <c r="EVH95" s="85"/>
      <c r="EVI95" s="85"/>
      <c r="EVJ95" s="85"/>
      <c r="EVK95" s="85"/>
      <c r="EVL95" s="85"/>
      <c r="EVM95" s="85"/>
      <c r="EVN95" s="85"/>
      <c r="EVO95" s="85"/>
      <c r="EVP95" s="85"/>
      <c r="EVQ95" s="85"/>
      <c r="EVR95" s="85"/>
      <c r="EVS95" s="85"/>
      <c r="EVT95" s="85"/>
      <c r="EVU95" s="85"/>
      <c r="EVV95" s="85"/>
    </row>
    <row r="96" spans="1:13 3932:3974" ht="12.75" customHeight="1">
      <c r="A96" s="10"/>
      <c r="B96" s="10"/>
      <c r="C96" s="10"/>
      <c r="D96" s="10"/>
      <c r="E96" s="10"/>
      <c r="F96" s="10"/>
      <c r="G96" s="10"/>
      <c r="H96" s="10"/>
    </row>
    <row r="97" spans="1:5" ht="15.75" customHeight="1">
      <c r="A97" s="13" t="s">
        <v>35</v>
      </c>
    </row>
    <row r="98" spans="1:5" ht="33" customHeight="1" thickBot="1">
      <c r="B98" s="12"/>
      <c r="C98" s="12"/>
      <c r="D98" s="267" t="s">
        <v>37</v>
      </c>
      <c r="E98" s="267"/>
    </row>
    <row r="99" spans="1:5" ht="33" customHeight="1" thickBot="1">
      <c r="B99" s="68"/>
      <c r="C99" s="12"/>
      <c r="D99" s="267" t="s">
        <v>37</v>
      </c>
      <c r="E99" s="267"/>
    </row>
    <row r="100" spans="1:5" ht="33" customHeight="1" thickBot="1">
      <c r="B100" s="68"/>
      <c r="C100" s="12"/>
      <c r="D100" s="267" t="s">
        <v>37</v>
      </c>
      <c r="E100" s="267"/>
    </row>
    <row r="101" spans="1:5" ht="33" customHeight="1" thickBot="1">
      <c r="B101" s="68"/>
      <c r="C101" s="12"/>
      <c r="D101" s="267" t="s">
        <v>37</v>
      </c>
      <c r="E101" s="267"/>
    </row>
    <row r="102" spans="1:5" ht="33" customHeight="1" thickBot="1">
      <c r="B102" s="68"/>
      <c r="C102" s="12"/>
      <c r="D102" s="267" t="s">
        <v>37</v>
      </c>
      <c r="E102" s="267"/>
    </row>
  </sheetData>
  <mergeCells count="95">
    <mergeCell ref="A93:H93"/>
    <mergeCell ref="C84:E84"/>
    <mergeCell ref="B85:E85"/>
    <mergeCell ref="B76:E76"/>
    <mergeCell ref="B77:B80"/>
    <mergeCell ref="C77:E77"/>
    <mergeCell ref="C78:E78"/>
    <mergeCell ref="C79:E79"/>
    <mergeCell ref="C80:E80"/>
    <mergeCell ref="C86:E86"/>
    <mergeCell ref="C87:E87"/>
    <mergeCell ref="D101:E101"/>
    <mergeCell ref="D102:E102"/>
    <mergeCell ref="B4:B6"/>
    <mergeCell ref="D98:E98"/>
    <mergeCell ref="D99:E99"/>
    <mergeCell ref="A88:H88"/>
    <mergeCell ref="B54:G54"/>
    <mergeCell ref="C74:E74"/>
    <mergeCell ref="C75:E75"/>
    <mergeCell ref="A89:J89"/>
    <mergeCell ref="B73:E73"/>
    <mergeCell ref="C68:E68"/>
    <mergeCell ref="C70:E70"/>
    <mergeCell ref="B69:E69"/>
    <mergeCell ref="C72:E72"/>
    <mergeCell ref="D100:E100"/>
    <mergeCell ref="C67:E67"/>
    <mergeCell ref="A58:J58"/>
    <mergeCell ref="F65:H65"/>
    <mergeCell ref="F64:H64"/>
    <mergeCell ref="F66:H66"/>
    <mergeCell ref="F67:H67"/>
    <mergeCell ref="A95:J95"/>
    <mergeCell ref="C71:E71"/>
    <mergeCell ref="C82:E82"/>
    <mergeCell ref="C83:E83"/>
    <mergeCell ref="L30:M30"/>
    <mergeCell ref="A42:F42"/>
    <mergeCell ref="B81:E81"/>
    <mergeCell ref="A52:B52"/>
    <mergeCell ref="A51:I51"/>
    <mergeCell ref="A38:B38"/>
    <mergeCell ref="A35:B35"/>
    <mergeCell ref="A41:B41"/>
    <mergeCell ref="A39:F39"/>
    <mergeCell ref="A36:F36"/>
    <mergeCell ref="A44:F44"/>
    <mergeCell ref="A49:B49"/>
    <mergeCell ref="L27:M27"/>
    <mergeCell ref="L9:L18"/>
    <mergeCell ref="E9:E15"/>
    <mergeCell ref="I9:I15"/>
    <mergeCell ref="J9:J15"/>
    <mergeCell ref="H9:H15"/>
    <mergeCell ref="K9:K15"/>
    <mergeCell ref="F9:F15"/>
    <mergeCell ref="G9:G15"/>
    <mergeCell ref="A1:D1"/>
    <mergeCell ref="E1:J1"/>
    <mergeCell ref="J4:J6"/>
    <mergeCell ref="A4:A6"/>
    <mergeCell ref="D4:D6"/>
    <mergeCell ref="E4:E6"/>
    <mergeCell ref="I4:I6"/>
    <mergeCell ref="A3:M3"/>
    <mergeCell ref="M4:M8"/>
    <mergeCell ref="A8:F8"/>
    <mergeCell ref="L4:L8"/>
    <mergeCell ref="H4:H6"/>
    <mergeCell ref="K4:K6"/>
    <mergeCell ref="F4:F6"/>
    <mergeCell ref="G4:G6"/>
    <mergeCell ref="A7:F7"/>
    <mergeCell ref="C4:C6"/>
    <mergeCell ref="A26:F26"/>
    <mergeCell ref="C9:C15"/>
    <mergeCell ref="D9:D15"/>
    <mergeCell ref="A25:B25"/>
    <mergeCell ref="F71:H71"/>
    <mergeCell ref="F72:H72"/>
    <mergeCell ref="F73:H73"/>
    <mergeCell ref="A50:F50"/>
    <mergeCell ref="C65:E65"/>
    <mergeCell ref="B64:E64"/>
    <mergeCell ref="F69:H69"/>
    <mergeCell ref="F70:H70"/>
    <mergeCell ref="B53:F53"/>
    <mergeCell ref="A61:J61"/>
    <mergeCell ref="A59:J59"/>
    <mergeCell ref="A60:J60"/>
    <mergeCell ref="F68:H68"/>
    <mergeCell ref="A62:B62"/>
    <mergeCell ref="B65:B68"/>
    <mergeCell ref="C66:E66"/>
  </mergeCells>
  <phoneticPr fontId="1" type="noConversion"/>
  <pageMargins left="0.16" right="0.15" top="0.17" bottom="0.21" header="0.16" footer="0.2"/>
  <pageSetup paperSize="9" scale="71" fitToHeight="3" orientation="landscape" r:id="rId1"/>
  <headerFooter alignWithMargins="0"/>
  <rowBreaks count="3" manualBreakCount="3">
    <brk id="25" max="10" man="1"/>
    <brk id="50" max="10" man="1"/>
    <brk id="8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>
      <selection sqref="A1:A31"/>
    </sheetView>
  </sheetViews>
  <sheetFormatPr defaultRowHeight="12.75"/>
  <sheetData>
    <row r="1" spans="1:1">
      <c r="A1" s="7">
        <v>225</v>
      </c>
    </row>
    <row r="2" spans="1:1">
      <c r="A2" s="7">
        <v>500</v>
      </c>
    </row>
    <row r="3" spans="1:1">
      <c r="A3" s="7">
        <v>87.5</v>
      </c>
    </row>
    <row r="4" spans="1:1">
      <c r="A4" s="7">
        <v>500</v>
      </c>
    </row>
    <row r="5" spans="1:1">
      <c r="A5" s="7">
        <v>250</v>
      </c>
    </row>
    <row r="6" spans="1:1">
      <c r="A6" s="7">
        <v>500</v>
      </c>
    </row>
    <row r="7" spans="1:1">
      <c r="A7" s="7">
        <v>250</v>
      </c>
    </row>
    <row r="8" spans="1:1">
      <c r="A8" s="7">
        <v>500</v>
      </c>
    </row>
    <row r="9" spans="1:1">
      <c r="A9" s="7">
        <v>500</v>
      </c>
    </row>
    <row r="10" spans="1:1">
      <c r="A10" s="7">
        <v>125</v>
      </c>
    </row>
    <row r="11" spans="1:1">
      <c r="A11" s="7">
        <v>500</v>
      </c>
    </row>
    <row r="12" spans="1:1">
      <c r="A12" s="7">
        <v>162.5</v>
      </c>
    </row>
    <row r="13" spans="1:1">
      <c r="A13" s="7">
        <v>500</v>
      </c>
    </row>
    <row r="14" spans="1:1">
      <c r="A14" s="7">
        <v>112.5</v>
      </c>
    </row>
    <row r="15" spans="1:1">
      <c r="A15" s="7">
        <v>500</v>
      </c>
    </row>
    <row r="16" spans="1:1">
      <c r="A16" s="7">
        <v>187.5</v>
      </c>
    </row>
    <row r="17" spans="1:1">
      <c r="A17" s="7">
        <v>500</v>
      </c>
    </row>
    <row r="18" spans="1:1">
      <c r="A18" s="7">
        <v>590.32000000000005</v>
      </c>
    </row>
    <row r="19" spans="1:1">
      <c r="A19" s="7">
        <v>135.47999999999999</v>
      </c>
    </row>
    <row r="20" spans="1:1">
      <c r="A20" s="7">
        <v>300</v>
      </c>
    </row>
    <row r="21" spans="1:1">
      <c r="A21" s="7">
        <v>380</v>
      </c>
    </row>
    <row r="22" spans="1:1">
      <c r="A22" s="7">
        <v>700</v>
      </c>
    </row>
    <row r="23" spans="1:1">
      <c r="A23" s="7">
        <v>300</v>
      </c>
    </row>
    <row r="24" spans="1:1">
      <c r="A24" s="7">
        <v>460</v>
      </c>
    </row>
    <row r="25" spans="1:1">
      <c r="A25" s="7">
        <v>700</v>
      </c>
    </row>
    <row r="26" spans="1:1">
      <c r="A26" s="7">
        <v>300</v>
      </c>
    </row>
    <row r="27" spans="1:1">
      <c r="A27" s="7">
        <v>620</v>
      </c>
    </row>
    <row r="28" spans="1:1">
      <c r="A28" s="7">
        <v>700</v>
      </c>
    </row>
    <row r="29" spans="1:1">
      <c r="A29" s="7">
        <v>300</v>
      </c>
    </row>
    <row r="30" spans="1:1">
      <c r="A30" s="7">
        <v>360</v>
      </c>
    </row>
    <row r="31" spans="1:1">
      <c r="A31" s="7">
        <v>700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Пользователь Windows</cp:lastModifiedBy>
  <cp:lastPrinted>2019-02-03T08:42:39Z</cp:lastPrinted>
  <dcterms:created xsi:type="dcterms:W3CDTF">2013-01-29T08:50:27Z</dcterms:created>
  <dcterms:modified xsi:type="dcterms:W3CDTF">2019-02-11T12:13:37Z</dcterms:modified>
</cp:coreProperties>
</file>